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cina Zagvozd 2\Documents\PRORAČUN\3-P R O R A Č U N I\2026\2026-prijedlog – ON\"/>
    </mc:Choice>
  </mc:AlternateContent>
  <xr:revisionPtr revIDLastSave="0" documentId="13_ncr:1_{D1F9F9C8-C786-4FA0-B4CC-60DBCEA221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žetak" sheetId="4" r:id="rId1"/>
    <sheet name="Račun prihoda i rashoda" sheetId="3" r:id="rId2"/>
    <sheet name="Prihodi i rashodi po izvorima" sheetId="5" r:id="rId3"/>
    <sheet name="Funkcijska klasif" sheetId="2" r:id="rId4"/>
    <sheet name="Račun financiranja" sheetId="6" r:id="rId5"/>
    <sheet name="Račun financiranja po izvorima" sheetId="7" r:id="rId6"/>
    <sheet name="Posebni dio" sheetId="1" r:id="rId7"/>
  </sheets>
  <definedNames>
    <definedName name="_xlnm._FilterDatabase" localSheetId="6" hidden="1">'Posebni dio'!$A$5:$H$1035</definedName>
    <definedName name="_xlnm.Print_Titles" localSheetId="3">'Funkcijska klasif'!$9:$9</definedName>
    <definedName name="_xlnm.Print_Titles" localSheetId="6">'Posebni dio'!$1:$6</definedName>
  </definedNames>
  <calcPr calcId="191029"/>
</workbook>
</file>

<file path=xl/calcChain.xml><?xml version="1.0" encoding="utf-8"?>
<calcChain xmlns="http://schemas.openxmlformats.org/spreadsheetml/2006/main">
  <c r="E37" i="3" l="1"/>
  <c r="F37" i="3"/>
  <c r="G37" i="3"/>
  <c r="H37" i="3"/>
  <c r="D37" i="3"/>
  <c r="E719" i="1"/>
  <c r="D719" i="1"/>
  <c r="H720" i="1"/>
  <c r="H719" i="1" s="1"/>
  <c r="G720" i="1"/>
  <c r="G719" i="1" s="1"/>
  <c r="F720" i="1"/>
  <c r="F719" i="1" s="1"/>
  <c r="E720" i="1"/>
  <c r="D720" i="1"/>
  <c r="F504" i="1"/>
  <c r="C23" i="5" l="1"/>
  <c r="F582" i="1"/>
  <c r="E32" i="3"/>
  <c r="F32" i="3"/>
  <c r="G32" i="3"/>
  <c r="H32" i="3"/>
  <c r="E1037" i="1"/>
  <c r="D1037" i="1"/>
  <c r="H1042" i="1"/>
  <c r="H1041" i="1" s="1"/>
  <c r="G1042" i="1"/>
  <c r="G1041" i="1" s="1"/>
  <c r="F1042" i="1"/>
  <c r="F1041" i="1" s="1"/>
  <c r="E1042" i="1"/>
  <c r="E1041" i="1" s="1"/>
  <c r="D1042" i="1"/>
  <c r="D1041" i="1" s="1"/>
  <c r="H1039" i="1"/>
  <c r="H1038" i="1" s="1"/>
  <c r="G1039" i="1"/>
  <c r="G1038" i="1" s="1"/>
  <c r="F1039" i="1"/>
  <c r="F1038" i="1" s="1"/>
  <c r="E1039" i="1"/>
  <c r="E1038" i="1" s="1"/>
  <c r="D1039" i="1"/>
  <c r="D1038" i="1" s="1"/>
  <c r="H837" i="1"/>
  <c r="H836" i="1" s="1"/>
  <c r="G837" i="1"/>
  <c r="G836" i="1" s="1"/>
  <c r="F837" i="1"/>
  <c r="F836" i="1" s="1"/>
  <c r="E837" i="1"/>
  <c r="E836" i="1" s="1"/>
  <c r="D837" i="1"/>
  <c r="D836" i="1"/>
  <c r="H766" i="1"/>
  <c r="H765" i="1" s="1"/>
  <c r="G766" i="1"/>
  <c r="G765" i="1" s="1"/>
  <c r="F766" i="1"/>
  <c r="F765" i="1" s="1"/>
  <c r="E766" i="1"/>
  <c r="D766" i="1"/>
  <c r="D765" i="1" s="1"/>
  <c r="B44" i="5" s="1"/>
  <c r="E765" i="1"/>
  <c r="H562" i="1"/>
  <c r="H561" i="1" s="1"/>
  <c r="G562" i="1"/>
  <c r="G561" i="1" s="1"/>
  <c r="F562" i="1"/>
  <c r="F561" i="1" s="1"/>
  <c r="E562" i="1"/>
  <c r="E561" i="1" s="1"/>
  <c r="D562" i="1"/>
  <c r="D561" i="1" s="1"/>
  <c r="H559" i="1"/>
  <c r="H558" i="1" s="1"/>
  <c r="G559" i="1"/>
  <c r="G558" i="1" s="1"/>
  <c r="F559" i="1"/>
  <c r="E559" i="1"/>
  <c r="E558" i="1" s="1"/>
  <c r="D559" i="1"/>
  <c r="D558" i="1" s="1"/>
  <c r="F558" i="1"/>
  <c r="H556" i="1"/>
  <c r="H555" i="1" s="1"/>
  <c r="G556" i="1"/>
  <c r="G555" i="1" s="1"/>
  <c r="F556" i="1"/>
  <c r="F555" i="1" s="1"/>
  <c r="E556" i="1"/>
  <c r="E555" i="1" s="1"/>
  <c r="D556" i="1"/>
  <c r="D555" i="1" s="1"/>
  <c r="E410" i="1"/>
  <c r="F410" i="1"/>
  <c r="G410" i="1"/>
  <c r="H410" i="1"/>
  <c r="D410" i="1"/>
  <c r="H413" i="1"/>
  <c r="H412" i="1" s="1"/>
  <c r="G413" i="1"/>
  <c r="G412" i="1" s="1"/>
  <c r="F413" i="1"/>
  <c r="F412" i="1" s="1"/>
  <c r="E413" i="1"/>
  <c r="E412" i="1" s="1"/>
  <c r="D413" i="1"/>
  <c r="D412" i="1" s="1"/>
  <c r="D64" i="1"/>
  <c r="D63" i="1" s="1"/>
  <c r="H70" i="1"/>
  <c r="H69" i="1" s="1"/>
  <c r="G70" i="1"/>
  <c r="G69" i="1" s="1"/>
  <c r="F70" i="1"/>
  <c r="F69" i="1" s="1"/>
  <c r="E70" i="1"/>
  <c r="E69" i="1" s="1"/>
  <c r="D70" i="1"/>
  <c r="D69" i="1" s="1"/>
  <c r="H67" i="1"/>
  <c r="H66" i="1" s="1"/>
  <c r="G67" i="1"/>
  <c r="G66" i="1" s="1"/>
  <c r="F67" i="1"/>
  <c r="F66" i="1" s="1"/>
  <c r="E67" i="1"/>
  <c r="E66" i="1" s="1"/>
  <c r="D67" i="1"/>
  <c r="D66" i="1" s="1"/>
  <c r="H64" i="1"/>
  <c r="H63" i="1" s="1"/>
  <c r="G64" i="1"/>
  <c r="G63" i="1" s="1"/>
  <c r="F64" i="1"/>
  <c r="F63" i="1" s="1"/>
  <c r="E64" i="1"/>
  <c r="E63" i="1" s="1"/>
  <c r="F354" i="1"/>
  <c r="F351" i="1"/>
  <c r="F347" i="1"/>
  <c r="F40" i="3" s="1"/>
  <c r="G253" i="1"/>
  <c r="H253" i="1"/>
  <c r="F253" i="1"/>
  <c r="G260" i="1"/>
  <c r="H260" i="1"/>
  <c r="F260" i="1"/>
  <c r="H264" i="1"/>
  <c r="H263" i="1" s="1"/>
  <c r="G264" i="1"/>
  <c r="G263" i="1" s="1"/>
  <c r="F264" i="1"/>
  <c r="F263" i="1" s="1"/>
  <c r="E264" i="1"/>
  <c r="E263" i="1" s="1"/>
  <c r="D264" i="1"/>
  <c r="D263" i="1" s="1"/>
  <c r="H205" i="1"/>
  <c r="H204" i="1" s="1"/>
  <c r="G205" i="1"/>
  <c r="G204" i="1" s="1"/>
  <c r="F205" i="1"/>
  <c r="F204" i="1" s="1"/>
  <c r="E205" i="1"/>
  <c r="E204" i="1" s="1"/>
  <c r="D205" i="1"/>
  <c r="D204" i="1" s="1"/>
  <c r="H197" i="1"/>
  <c r="H196" i="1" s="1"/>
  <c r="G197" i="1"/>
  <c r="G196" i="1" s="1"/>
  <c r="F197" i="1"/>
  <c r="F196" i="1" s="1"/>
  <c r="E197" i="1"/>
  <c r="E196" i="1" s="1"/>
  <c r="D197" i="1"/>
  <c r="D196" i="1" s="1"/>
  <c r="H194" i="1"/>
  <c r="H193" i="1" s="1"/>
  <c r="G194" i="1"/>
  <c r="G193" i="1" s="1"/>
  <c r="F194" i="1"/>
  <c r="F193" i="1" s="1"/>
  <c r="E194" i="1"/>
  <c r="E193" i="1" s="1"/>
  <c r="D194" i="1"/>
  <c r="D193" i="1" s="1"/>
  <c r="H191" i="1"/>
  <c r="H190" i="1" s="1"/>
  <c r="G191" i="1"/>
  <c r="G190" i="1" s="1"/>
  <c r="F191" i="1"/>
  <c r="F190" i="1" s="1"/>
  <c r="E191" i="1"/>
  <c r="E190" i="1" s="1"/>
  <c r="D191" i="1"/>
  <c r="D190" i="1" s="1"/>
  <c r="H125" i="1"/>
  <c r="H124" i="1" s="1"/>
  <c r="G125" i="1"/>
  <c r="G124" i="1" s="1"/>
  <c r="F125" i="1"/>
  <c r="F124" i="1" s="1"/>
  <c r="E125" i="1"/>
  <c r="E124" i="1" s="1"/>
  <c r="D125" i="1"/>
  <c r="D124" i="1" s="1"/>
  <c r="G122" i="1"/>
  <c r="G121" i="1" s="1"/>
  <c r="H122" i="1"/>
  <c r="H121" i="1" s="1"/>
  <c r="F122" i="1"/>
  <c r="F121" i="1" s="1"/>
  <c r="E122" i="1"/>
  <c r="E121" i="1" s="1"/>
  <c r="D122" i="1"/>
  <c r="D121" i="1" s="1"/>
  <c r="H26" i="4"/>
  <c r="F44" i="5" l="1"/>
  <c r="C44" i="5"/>
  <c r="D44" i="5"/>
  <c r="E44" i="5"/>
  <c r="G1037" i="1"/>
  <c r="H1037" i="1"/>
  <c r="F1037" i="1"/>
  <c r="G1036" i="1"/>
  <c r="E1036" i="1"/>
  <c r="F1036" i="1"/>
  <c r="H1036" i="1"/>
  <c r="D1036" i="1"/>
  <c r="D554" i="1"/>
  <c r="D553" i="1" s="1"/>
  <c r="F554" i="1"/>
  <c r="F553" i="1" s="1"/>
  <c r="E554" i="1"/>
  <c r="E553" i="1" s="1"/>
  <c r="G554" i="1"/>
  <c r="G553" i="1" s="1"/>
  <c r="H554" i="1"/>
  <c r="H553" i="1" s="1"/>
  <c r="D62" i="1"/>
  <c r="G62" i="1"/>
  <c r="E62" i="1"/>
  <c r="H62" i="1"/>
  <c r="F62" i="1"/>
  <c r="F61" i="1" l="1"/>
  <c r="E32" i="2"/>
  <c r="H61" i="1"/>
  <c r="G32" i="2"/>
  <c r="E61" i="1"/>
  <c r="D32" i="2"/>
  <c r="G61" i="1"/>
  <c r="F32" i="2"/>
  <c r="D61" i="1"/>
  <c r="C32" i="2"/>
  <c r="D39" i="3"/>
  <c r="D35" i="3"/>
  <c r="D34" i="3"/>
  <c r="D33" i="3"/>
  <c r="D31" i="3"/>
  <c r="D18" i="3"/>
  <c r="D12" i="3"/>
  <c r="D11" i="3"/>
  <c r="D10" i="3" s="1"/>
  <c r="B23" i="5" s="1"/>
  <c r="E1034" i="1"/>
  <c r="E1033" i="1" s="1"/>
  <c r="E1031" i="1"/>
  <c r="E1030" i="1" s="1"/>
  <c r="E1028" i="1"/>
  <c r="E1027" i="1" s="1"/>
  <c r="E1025" i="1"/>
  <c r="E1024" i="1" s="1"/>
  <c r="E1020" i="1"/>
  <c r="E1019" i="1" s="1"/>
  <c r="E1017" i="1"/>
  <c r="E1016" i="1" s="1"/>
  <c r="E1014" i="1"/>
  <c r="E1013" i="1"/>
  <c r="E1011" i="1"/>
  <c r="E1010" i="1" s="1"/>
  <c r="E1006" i="1"/>
  <c r="E1005" i="1" s="1"/>
  <c r="E1003" i="1"/>
  <c r="E1002" i="1" s="1"/>
  <c r="E998" i="1"/>
  <c r="E997" i="1" s="1"/>
  <c r="E996" i="1" s="1"/>
  <c r="E995" i="1" s="1"/>
  <c r="E993" i="1"/>
  <c r="E992" i="1" s="1"/>
  <c r="E991" i="1" s="1"/>
  <c r="E988" i="1"/>
  <c r="E987" i="1" s="1"/>
  <c r="E985" i="1"/>
  <c r="E984" i="1" s="1"/>
  <c r="E978" i="1"/>
  <c r="E977" i="1" s="1"/>
  <c r="E976" i="1" s="1"/>
  <c r="E975" i="1" s="1"/>
  <c r="E973" i="1"/>
  <c r="E972" i="1" s="1"/>
  <c r="E971" i="1" s="1"/>
  <c r="E970" i="1" s="1"/>
  <c r="E968" i="1"/>
  <c r="E967" i="1" s="1"/>
  <c r="E965" i="1"/>
  <c r="E964" i="1" s="1"/>
  <c r="E960" i="1"/>
  <c r="E959" i="1" s="1"/>
  <c r="E958" i="1" s="1"/>
  <c r="E957" i="1" s="1"/>
  <c r="E955" i="1"/>
  <c r="E954" i="1" s="1"/>
  <c r="E953" i="1" s="1"/>
  <c r="E952" i="1" s="1"/>
  <c r="E950" i="1"/>
  <c r="E949" i="1" s="1"/>
  <c r="E947" i="1"/>
  <c r="E946" i="1" s="1"/>
  <c r="E944" i="1"/>
  <c r="E943" i="1" s="1"/>
  <c r="E939" i="1"/>
  <c r="E938" i="1" s="1"/>
  <c r="E937" i="1" s="1"/>
  <c r="E936" i="1" s="1"/>
  <c r="E933" i="1"/>
  <c r="E932" i="1" s="1"/>
  <c r="E931" i="1" s="1"/>
  <c r="E930" i="1" s="1"/>
  <c r="E928" i="1"/>
  <c r="E927" i="1" s="1"/>
  <c r="E926" i="1" s="1"/>
  <c r="E925" i="1" s="1"/>
  <c r="E923" i="1"/>
  <c r="E922" i="1" s="1"/>
  <c r="E921" i="1" s="1"/>
  <c r="E920" i="1" s="1"/>
  <c r="E918" i="1"/>
  <c r="E917" i="1" s="1"/>
  <c r="E916" i="1" s="1"/>
  <c r="E915" i="1" s="1"/>
  <c r="E913" i="1"/>
  <c r="E912" i="1"/>
  <c r="E911" i="1" s="1"/>
  <c r="E910" i="1" s="1"/>
  <c r="E908" i="1"/>
  <c r="E907" i="1" s="1"/>
  <c r="E906" i="1" s="1"/>
  <c r="E905" i="1" s="1"/>
  <c r="E903" i="1"/>
  <c r="E902" i="1" s="1"/>
  <c r="E901" i="1" s="1"/>
  <c r="E900" i="1" s="1"/>
  <c r="E898" i="1"/>
  <c r="E897" i="1" s="1"/>
  <c r="E896" i="1" s="1"/>
  <c r="E895" i="1" s="1"/>
  <c r="E892" i="1"/>
  <c r="E891" i="1" s="1"/>
  <c r="E890" i="1" s="1"/>
  <c r="E889" i="1" s="1"/>
  <c r="E888" i="1" s="1"/>
  <c r="E885" i="1"/>
  <c r="E884" i="1" s="1"/>
  <c r="E883" i="1" s="1"/>
  <c r="E882" i="1" s="1"/>
  <c r="E880" i="1"/>
  <c r="E879" i="1" s="1"/>
  <c r="E878" i="1" s="1"/>
  <c r="E877" i="1" s="1"/>
  <c r="E875" i="1"/>
  <c r="E874" i="1" s="1"/>
  <c r="E873" i="1" s="1"/>
  <c r="E872" i="1" s="1"/>
  <c r="E870" i="1"/>
  <c r="E869" i="1" s="1"/>
  <c r="E868" i="1" s="1"/>
  <c r="E867" i="1" s="1"/>
  <c r="E864" i="1"/>
  <c r="E862" i="1"/>
  <c r="E857" i="1"/>
  <c r="E856" i="1" s="1"/>
  <c r="E855" i="1" s="1"/>
  <c r="E854" i="1" s="1"/>
  <c r="E851" i="1"/>
  <c r="E849" i="1"/>
  <c r="E844" i="1"/>
  <c r="E843" i="1" s="1"/>
  <c r="E842" i="1" s="1"/>
  <c r="E841" i="1" s="1"/>
  <c r="E834" i="1"/>
  <c r="E833" i="1" s="1"/>
  <c r="E831" i="1"/>
  <c r="E830" i="1" s="1"/>
  <c r="E826" i="1"/>
  <c r="E823" i="1"/>
  <c r="E822" i="1" s="1"/>
  <c r="E818" i="1"/>
  <c r="E817" i="1" s="1"/>
  <c r="E815" i="1"/>
  <c r="E814" i="1" s="1"/>
  <c r="E812" i="1"/>
  <c r="E811" i="1" s="1"/>
  <c r="E807" i="1"/>
  <c r="E806" i="1" s="1"/>
  <c r="E805" i="1" s="1"/>
  <c r="E804" i="1" s="1"/>
  <c r="E802" i="1"/>
  <c r="E801" i="1" s="1"/>
  <c r="E799" i="1"/>
  <c r="E798" i="1"/>
  <c r="E794" i="1"/>
  <c r="E793" i="1" s="1"/>
  <c r="E792" i="1" s="1"/>
  <c r="E791" i="1" s="1"/>
  <c r="E789" i="1"/>
  <c r="E788" i="1" s="1"/>
  <c r="E787" i="1" s="1"/>
  <c r="E786" i="1" s="1"/>
  <c r="E784" i="1"/>
  <c r="E783" i="1" s="1"/>
  <c r="E782" i="1" s="1"/>
  <c r="E781" i="1" s="1"/>
  <c r="E779" i="1"/>
  <c r="E778" i="1" s="1"/>
  <c r="E776" i="1"/>
  <c r="E775" i="1" s="1"/>
  <c r="E771" i="1"/>
  <c r="E770" i="1" s="1"/>
  <c r="E769" i="1" s="1"/>
  <c r="E768" i="1" s="1"/>
  <c r="E763" i="1"/>
  <c r="E762" i="1" s="1"/>
  <c r="E760" i="1"/>
  <c r="E759" i="1" s="1"/>
  <c r="E757" i="1"/>
  <c r="E755" i="1"/>
  <c r="E749" i="1"/>
  <c r="E747" i="1"/>
  <c r="E746" i="1" s="1"/>
  <c r="E744" i="1"/>
  <c r="E743" i="1" s="1"/>
  <c r="E739" i="1"/>
  <c r="E738" i="1" s="1"/>
  <c r="E736" i="1"/>
  <c r="E735" i="1" s="1"/>
  <c r="E733" i="1"/>
  <c r="E732" i="1" s="1"/>
  <c r="E727" i="1"/>
  <c r="E726" i="1" s="1"/>
  <c r="E725" i="1" s="1"/>
  <c r="E724" i="1" s="1"/>
  <c r="E722" i="1"/>
  <c r="E717" i="1"/>
  <c r="E716" i="1" s="1"/>
  <c r="E714" i="1"/>
  <c r="E711" i="1"/>
  <c r="E705" i="1"/>
  <c r="E704" i="1" s="1"/>
  <c r="E703" i="1" s="1"/>
  <c r="E702" i="1" s="1"/>
  <c r="E700" i="1"/>
  <c r="E699" i="1" s="1"/>
  <c r="E698" i="1" s="1"/>
  <c r="E697" i="1" s="1"/>
  <c r="E695" i="1"/>
  <c r="E694" i="1" s="1"/>
  <c r="E692" i="1"/>
  <c r="E691" i="1" s="1"/>
  <c r="E687" i="1"/>
  <c r="E683" i="1"/>
  <c r="E678" i="1"/>
  <c r="E677" i="1" s="1"/>
  <c r="E672" i="1"/>
  <c r="E671" i="1" s="1"/>
  <c r="E668" i="1"/>
  <c r="E667" i="1" s="1"/>
  <c r="E663" i="1"/>
  <c r="E662" i="1" s="1"/>
  <c r="E660" i="1"/>
  <c r="E659" i="1" s="1"/>
  <c r="E655" i="1"/>
  <c r="E654" i="1" s="1"/>
  <c r="E652" i="1"/>
  <c r="E651" i="1" s="1"/>
  <c r="E647" i="1"/>
  <c r="E646" i="1" s="1"/>
  <c r="E644" i="1"/>
  <c r="E643" i="1" s="1"/>
  <c r="E641" i="1"/>
  <c r="E640" i="1" s="1"/>
  <c r="E635" i="1"/>
  <c r="E632" i="1"/>
  <c r="E626" i="1"/>
  <c r="E625" i="1" s="1"/>
  <c r="E623" i="1"/>
  <c r="E622" i="1" s="1"/>
  <c r="E620" i="1"/>
  <c r="E619" i="1" s="1"/>
  <c r="E615" i="1"/>
  <c r="E614" i="1" s="1"/>
  <c r="E612" i="1"/>
  <c r="E611" i="1" s="1"/>
  <c r="E609" i="1"/>
  <c r="E608" i="1" s="1"/>
  <c r="E604" i="1"/>
  <c r="E603" i="1"/>
  <c r="E601" i="1"/>
  <c r="E600" i="1" s="1"/>
  <c r="E598" i="1"/>
  <c r="E597" i="1" s="1"/>
  <c r="E593" i="1"/>
  <c r="E592" i="1" s="1"/>
  <c r="E590" i="1"/>
  <c r="E589" i="1" s="1"/>
  <c r="E585" i="1"/>
  <c r="E584" i="1" s="1"/>
  <c r="E582" i="1"/>
  <c r="E581" i="1" s="1"/>
  <c r="E579" i="1"/>
  <c r="E578" i="1" s="1"/>
  <c r="E574" i="1"/>
  <c r="E573" i="1" s="1"/>
  <c r="E571" i="1"/>
  <c r="E570" i="1" s="1"/>
  <c r="E568" i="1"/>
  <c r="E567" i="1" s="1"/>
  <c r="E551" i="1"/>
  <c r="E550" i="1" s="1"/>
  <c r="E548" i="1"/>
  <c r="E547" i="1" s="1"/>
  <c r="E545" i="1"/>
  <c r="E544" i="1" s="1"/>
  <c r="E540" i="1"/>
  <c r="E539" i="1" s="1"/>
  <c r="E537" i="1"/>
  <c r="E536" i="1" s="1"/>
  <c r="E534" i="1"/>
  <c r="E533" i="1" s="1"/>
  <c r="E529" i="1"/>
  <c r="E528" i="1" s="1"/>
  <c r="E526" i="1"/>
  <c r="E525" i="1" s="1"/>
  <c r="E523" i="1"/>
  <c r="E522" i="1" s="1"/>
  <c r="E518" i="1"/>
  <c r="E517" i="1" s="1"/>
  <c r="E515" i="1"/>
  <c r="E514" i="1" s="1"/>
  <c r="E512" i="1"/>
  <c r="E511" i="1" s="1"/>
  <c r="E507" i="1"/>
  <c r="E506" i="1" s="1"/>
  <c r="E504" i="1"/>
  <c r="E503" i="1" s="1"/>
  <c r="E501" i="1"/>
  <c r="E500" i="1" s="1"/>
  <c r="E496" i="1"/>
  <c r="E495" i="1" s="1"/>
  <c r="E493" i="1"/>
  <c r="E492" i="1" s="1"/>
  <c r="E490" i="1"/>
  <c r="E489" i="1" s="1"/>
  <c r="E485" i="1"/>
  <c r="E484" i="1" s="1"/>
  <c r="E482" i="1"/>
  <c r="E481" i="1" s="1"/>
  <c r="E479" i="1"/>
  <c r="E478" i="1" s="1"/>
  <c r="E474" i="1"/>
  <c r="E473" i="1" s="1"/>
  <c r="E471" i="1"/>
  <c r="E470" i="1" s="1"/>
  <c r="E468" i="1"/>
  <c r="E467" i="1" s="1"/>
  <c r="E463" i="1"/>
  <c r="E462" i="1" s="1"/>
  <c r="E461" i="1" s="1"/>
  <c r="E460" i="1" s="1"/>
  <c r="E458" i="1"/>
  <c r="E457" i="1" s="1"/>
  <c r="E455" i="1"/>
  <c r="E452" i="1"/>
  <c r="E451" i="1" s="1"/>
  <c r="E447" i="1"/>
  <c r="E446" i="1" s="1"/>
  <c r="E444" i="1"/>
  <c r="E443" i="1" s="1"/>
  <c r="E441" i="1"/>
  <c r="E440" i="1" s="1"/>
  <c r="E436" i="1"/>
  <c r="E435" i="1" s="1"/>
  <c r="E433" i="1"/>
  <c r="E432" i="1" s="1"/>
  <c r="E430" i="1"/>
  <c r="E429" i="1" s="1"/>
  <c r="E425" i="1"/>
  <c r="E424" i="1" s="1"/>
  <c r="E422" i="1"/>
  <c r="E421" i="1" s="1"/>
  <c r="E419" i="1"/>
  <c r="E418" i="1" s="1"/>
  <c r="E408" i="1"/>
  <c r="E407" i="1" s="1"/>
  <c r="E403" i="1"/>
  <c r="E402" i="1" s="1"/>
  <c r="E401" i="1" s="1"/>
  <c r="E400" i="1" s="1"/>
  <c r="E398" i="1"/>
  <c r="E397" i="1" s="1"/>
  <c r="E395" i="1"/>
  <c r="E394" i="1" s="1"/>
  <c r="E392" i="1"/>
  <c r="E391" i="1" s="1"/>
  <c r="E387" i="1"/>
  <c r="E386" i="1" s="1"/>
  <c r="E384" i="1"/>
  <c r="E383" i="1" s="1"/>
  <c r="E379" i="1"/>
  <c r="E378" i="1" s="1"/>
  <c r="E377" i="1" s="1"/>
  <c r="E376" i="1" s="1"/>
  <c r="E374" i="1"/>
  <c r="E373" i="1" s="1"/>
  <c r="E372" i="1" s="1"/>
  <c r="E371" i="1" s="1"/>
  <c r="E369" i="1"/>
  <c r="E368" i="1" s="1"/>
  <c r="E366" i="1"/>
  <c r="E365" i="1" s="1"/>
  <c r="E363" i="1"/>
  <c r="E362" i="1" s="1"/>
  <c r="E358" i="1"/>
  <c r="E357" i="1" s="1"/>
  <c r="E356" i="1" s="1"/>
  <c r="E355" i="1" s="1"/>
  <c r="E353" i="1"/>
  <c r="E352" i="1" s="1"/>
  <c r="E349" i="1"/>
  <c r="E348" i="1" s="1"/>
  <c r="E345" i="1"/>
  <c r="E344" i="1" s="1"/>
  <c r="E340" i="1"/>
  <c r="E339" i="1" s="1"/>
  <c r="E337" i="1"/>
  <c r="E336" i="1" s="1"/>
  <c r="E334" i="1"/>
  <c r="E333" i="1" s="1"/>
  <c r="E329" i="1"/>
  <c r="E328" i="1" s="1"/>
  <c r="E326" i="1"/>
  <c r="E325" i="1" s="1"/>
  <c r="E323" i="1"/>
  <c r="E322" i="1" s="1"/>
  <c r="E318" i="1"/>
  <c r="E317" i="1" s="1"/>
  <c r="E315" i="1"/>
  <c r="E314" i="1" s="1"/>
  <c r="E312" i="1"/>
  <c r="E311" i="1" s="1"/>
  <c r="E307" i="1"/>
  <c r="E306" i="1" s="1"/>
  <c r="E304" i="1"/>
  <c r="E301" i="1"/>
  <c r="E298" i="1"/>
  <c r="E297" i="1" s="1"/>
  <c r="E295" i="1"/>
  <c r="E294" i="1" s="1"/>
  <c r="E289" i="1"/>
  <c r="E288" i="1" s="1"/>
  <c r="E286" i="1"/>
  <c r="E285" i="1" s="1"/>
  <c r="E283" i="1"/>
  <c r="E282" i="1" s="1"/>
  <c r="E278" i="1"/>
  <c r="E277" i="1" s="1"/>
  <c r="E275" i="1"/>
  <c r="E274" i="1" s="1"/>
  <c r="E272" i="1"/>
  <c r="E271" i="1" s="1"/>
  <c r="E269" i="1"/>
  <c r="E268" i="1" s="1"/>
  <c r="E260" i="1"/>
  <c r="E259" i="1" s="1"/>
  <c r="E256" i="1"/>
  <c r="E255" i="1" s="1"/>
  <c r="E253" i="1"/>
  <c r="E252" i="1" s="1"/>
  <c r="E250" i="1"/>
  <c r="E249" i="1" s="1"/>
  <c r="E247" i="1"/>
  <c r="E246" i="1" s="1"/>
  <c r="E244" i="1"/>
  <c r="E243" i="1" s="1"/>
  <c r="E238" i="1"/>
  <c r="E237" i="1" s="1"/>
  <c r="E235" i="1"/>
  <c r="E234" i="1" s="1"/>
  <c r="E232" i="1"/>
  <c r="E231" i="1" s="1"/>
  <c r="E227" i="1"/>
  <c r="E226" i="1" s="1"/>
  <c r="E224" i="1"/>
  <c r="E223" i="1" s="1"/>
  <c r="E221" i="1"/>
  <c r="E220" i="1" s="1"/>
  <c r="E216" i="1"/>
  <c r="E215" i="1" s="1"/>
  <c r="E213" i="1"/>
  <c r="E212" i="1" s="1"/>
  <c r="E210" i="1"/>
  <c r="E209" i="1" s="1"/>
  <c r="E202" i="1"/>
  <c r="E201" i="1" s="1"/>
  <c r="E188" i="1"/>
  <c r="E187" i="1" s="1"/>
  <c r="E186" i="1" s="1"/>
  <c r="E185" i="1" s="1"/>
  <c r="E183" i="1"/>
  <c r="E182" i="1" s="1"/>
  <c r="E180" i="1"/>
  <c r="E179" i="1" s="1"/>
  <c r="E177" i="1"/>
  <c r="E176" i="1" s="1"/>
  <c r="E172" i="1"/>
  <c r="E171" i="1" s="1"/>
  <c r="E170" i="1" s="1"/>
  <c r="E169" i="1" s="1"/>
  <c r="E167" i="1"/>
  <c r="E166" i="1" s="1"/>
  <c r="E165" i="1" s="1"/>
  <c r="E164" i="1" s="1"/>
  <c r="E161" i="1"/>
  <c r="E160" i="1" s="1"/>
  <c r="E157" i="1"/>
  <c r="E156" i="1" s="1"/>
  <c r="E153" i="1"/>
  <c r="E152" i="1" s="1"/>
  <c r="E148" i="1"/>
  <c r="E147" i="1" s="1"/>
  <c r="E146" i="1" s="1"/>
  <c r="E145" i="1" s="1"/>
  <c r="E143" i="1"/>
  <c r="E142" i="1" s="1"/>
  <c r="E141" i="1" s="1"/>
  <c r="E140" i="1" s="1"/>
  <c r="E136" i="1"/>
  <c r="E135" i="1" s="1"/>
  <c r="E134" i="1" s="1"/>
  <c r="E133" i="1" s="1"/>
  <c r="E132" i="1" s="1"/>
  <c r="E130" i="1"/>
  <c r="E129" i="1" s="1"/>
  <c r="E128" i="1" s="1"/>
  <c r="E127" i="1" s="1"/>
  <c r="E119" i="1"/>
  <c r="E118" i="1" s="1"/>
  <c r="E116" i="1"/>
  <c r="E115" i="1" s="1"/>
  <c r="E111" i="1"/>
  <c r="E110" i="1" s="1"/>
  <c r="E108" i="1"/>
  <c r="E107" i="1" s="1"/>
  <c r="E103" i="1"/>
  <c r="E102" i="1" s="1"/>
  <c r="E101" i="1" s="1"/>
  <c r="E100" i="1" s="1"/>
  <c r="E98" i="1"/>
  <c r="E97" i="1" s="1"/>
  <c r="E96" i="1" s="1"/>
  <c r="E95" i="1" s="1"/>
  <c r="E93" i="1"/>
  <c r="E92" i="1" s="1"/>
  <c r="E91" i="1" s="1"/>
  <c r="E90" i="1" s="1"/>
  <c r="E88" i="1"/>
  <c r="E87" i="1" s="1"/>
  <c r="E86" i="1" s="1"/>
  <c r="E85" i="1" s="1"/>
  <c r="E83" i="1"/>
  <c r="E82" i="1" s="1"/>
  <c r="E81" i="1" s="1"/>
  <c r="E80" i="1" s="1"/>
  <c r="E78" i="1"/>
  <c r="E77" i="1" s="1"/>
  <c r="E76" i="1" s="1"/>
  <c r="E75" i="1" s="1"/>
  <c r="E59" i="1"/>
  <c r="E58" i="1" s="1"/>
  <c r="E56" i="1"/>
  <c r="E54" i="1"/>
  <c r="E51" i="1"/>
  <c r="E49" i="1"/>
  <c r="E44" i="1"/>
  <c r="E43" i="1" s="1"/>
  <c r="E42" i="1" s="1"/>
  <c r="E41" i="1" s="1"/>
  <c r="E39" i="1"/>
  <c r="E38" i="1" s="1"/>
  <c r="E37" i="1" s="1"/>
  <c r="E33" i="1"/>
  <c r="E32" i="1" s="1"/>
  <c r="E31" i="1" s="1"/>
  <c r="E23" i="1"/>
  <c r="E22" i="1" s="1"/>
  <c r="E21" i="1" s="1"/>
  <c r="E20" i="1" s="1"/>
  <c r="E18" i="1"/>
  <c r="E17" i="1" s="1"/>
  <c r="E16" i="1" s="1"/>
  <c r="E15" i="1" s="1"/>
  <c r="D1034" i="1"/>
  <c r="D1033" i="1" s="1"/>
  <c r="D1031" i="1"/>
  <c r="D1030" i="1" s="1"/>
  <c r="D1028" i="1"/>
  <c r="D1027" i="1" s="1"/>
  <c r="D1025" i="1"/>
  <c r="D1024" i="1" s="1"/>
  <c r="D1020" i="1"/>
  <c r="D1019" i="1" s="1"/>
  <c r="D1017" i="1"/>
  <c r="D1016" i="1" s="1"/>
  <c r="D1015" i="1"/>
  <c r="D1014" i="1" s="1"/>
  <c r="D1013" i="1" s="1"/>
  <c r="D1011" i="1"/>
  <c r="D1010" i="1" s="1"/>
  <c r="D1006" i="1"/>
  <c r="D1005" i="1" s="1"/>
  <c r="D1003" i="1"/>
  <c r="D1002" i="1" s="1"/>
  <c r="D998" i="1"/>
  <c r="D997" i="1" s="1"/>
  <c r="D996" i="1" s="1"/>
  <c r="D995" i="1" s="1"/>
  <c r="D993" i="1"/>
  <c r="D992" i="1" s="1"/>
  <c r="D991" i="1" s="1"/>
  <c r="D988" i="1"/>
  <c r="D987" i="1" s="1"/>
  <c r="D986" i="1"/>
  <c r="D978" i="1"/>
  <c r="D977" i="1" s="1"/>
  <c r="D976" i="1" s="1"/>
  <c r="D975" i="1" s="1"/>
  <c r="D973" i="1"/>
  <c r="D972" i="1" s="1"/>
  <c r="D971" i="1" s="1"/>
  <c r="D970" i="1" s="1"/>
  <c r="D968" i="1"/>
  <c r="D967" i="1" s="1"/>
  <c r="D965" i="1"/>
  <c r="D964" i="1" s="1"/>
  <c r="D961" i="1"/>
  <c r="D960" i="1" s="1"/>
  <c r="D959" i="1" s="1"/>
  <c r="D958" i="1" s="1"/>
  <c r="D957" i="1" s="1"/>
  <c r="D955" i="1"/>
  <c r="D954" i="1" s="1"/>
  <c r="D953" i="1" s="1"/>
  <c r="D952" i="1" s="1"/>
  <c r="D950" i="1"/>
  <c r="D949" i="1" s="1"/>
  <c r="D947" i="1"/>
  <c r="D946" i="1" s="1"/>
  <c r="D944" i="1"/>
  <c r="D943" i="1" s="1"/>
  <c r="D939" i="1"/>
  <c r="D938" i="1" s="1"/>
  <c r="D937" i="1" s="1"/>
  <c r="D936" i="1" s="1"/>
  <c r="D933" i="1"/>
  <c r="D932" i="1" s="1"/>
  <c r="D931" i="1" s="1"/>
  <c r="D930" i="1" s="1"/>
  <c r="D928" i="1"/>
  <c r="D927" i="1" s="1"/>
  <c r="D926" i="1" s="1"/>
  <c r="D925" i="1" s="1"/>
  <c r="D923" i="1"/>
  <c r="D922" i="1" s="1"/>
  <c r="D921" i="1" s="1"/>
  <c r="D920" i="1" s="1"/>
  <c r="D918" i="1"/>
  <c r="D917" i="1" s="1"/>
  <c r="D916" i="1" s="1"/>
  <c r="D915" i="1" s="1"/>
  <c r="D913" i="1"/>
  <c r="D912" i="1" s="1"/>
  <c r="D911" i="1" s="1"/>
  <c r="D910" i="1" s="1"/>
  <c r="D908" i="1"/>
  <c r="D907" i="1" s="1"/>
  <c r="D906" i="1" s="1"/>
  <c r="D905" i="1" s="1"/>
  <c r="D903" i="1"/>
  <c r="D902" i="1" s="1"/>
  <c r="D901" i="1" s="1"/>
  <c r="D900" i="1" s="1"/>
  <c r="D899" i="1"/>
  <c r="D898" i="1" s="1"/>
  <c r="D897" i="1" s="1"/>
  <c r="D896" i="1" s="1"/>
  <c r="D895" i="1" s="1"/>
  <c r="D892" i="1"/>
  <c r="D891" i="1" s="1"/>
  <c r="D890" i="1" s="1"/>
  <c r="D889" i="1" s="1"/>
  <c r="D888" i="1" s="1"/>
  <c r="D885" i="1"/>
  <c r="D884" i="1" s="1"/>
  <c r="D883" i="1" s="1"/>
  <c r="D882" i="1" s="1"/>
  <c r="D880" i="1"/>
  <c r="D879" i="1" s="1"/>
  <c r="D878" i="1" s="1"/>
  <c r="D877" i="1" s="1"/>
  <c r="D875" i="1"/>
  <c r="D874" i="1" s="1"/>
  <c r="D873" i="1" s="1"/>
  <c r="D872" i="1" s="1"/>
  <c r="D870" i="1"/>
  <c r="D869" i="1" s="1"/>
  <c r="D868" i="1" s="1"/>
  <c r="D867" i="1" s="1"/>
  <c r="D864" i="1"/>
  <c r="D862" i="1"/>
  <c r="D857" i="1"/>
  <c r="D856" i="1" s="1"/>
  <c r="D855" i="1" s="1"/>
  <c r="D854" i="1" s="1"/>
  <c r="D851" i="1"/>
  <c r="D849" i="1"/>
  <c r="D844" i="1"/>
  <c r="D843" i="1" s="1"/>
  <c r="D842" i="1" s="1"/>
  <c r="D841" i="1" s="1"/>
  <c r="D834" i="1"/>
  <c r="D833" i="1" s="1"/>
  <c r="D831" i="1"/>
  <c r="D830" i="1" s="1"/>
  <c r="D826" i="1"/>
  <c r="D823" i="1"/>
  <c r="D822" i="1" s="1"/>
  <c r="D818" i="1"/>
  <c r="D817" i="1" s="1"/>
  <c r="D815" i="1"/>
  <c r="D814" i="1" s="1"/>
  <c r="D812" i="1"/>
  <c r="D811" i="1" s="1"/>
  <c r="D807" i="1"/>
  <c r="D806" i="1" s="1"/>
  <c r="D805" i="1" s="1"/>
  <c r="D804" i="1" s="1"/>
  <c r="D802" i="1"/>
  <c r="D801" i="1" s="1"/>
  <c r="D799" i="1"/>
  <c r="D798" i="1" s="1"/>
  <c r="D794" i="1"/>
  <c r="D793" i="1" s="1"/>
  <c r="D792" i="1" s="1"/>
  <c r="D791" i="1" s="1"/>
  <c r="D789" i="1"/>
  <c r="D788" i="1" s="1"/>
  <c r="D787" i="1" s="1"/>
  <c r="D786" i="1" s="1"/>
  <c r="D784" i="1"/>
  <c r="D783" i="1" s="1"/>
  <c r="D782" i="1" s="1"/>
  <c r="D781" i="1" s="1"/>
  <c r="D779" i="1"/>
  <c r="D778" i="1" s="1"/>
  <c r="D776" i="1"/>
  <c r="D775" i="1" s="1"/>
  <c r="D771" i="1"/>
  <c r="D770" i="1" s="1"/>
  <c r="D769" i="1" s="1"/>
  <c r="D768" i="1" s="1"/>
  <c r="D763" i="1"/>
  <c r="D762" i="1" s="1"/>
  <c r="D760" i="1"/>
  <c r="D759" i="1" s="1"/>
  <c r="D757" i="1"/>
  <c r="D755" i="1"/>
  <c r="D749" i="1"/>
  <c r="D747" i="1"/>
  <c r="D744" i="1"/>
  <c r="D743" i="1" s="1"/>
  <c r="D739" i="1"/>
  <c r="D738" i="1" s="1"/>
  <c r="D736" i="1"/>
  <c r="D735" i="1" s="1"/>
  <c r="D733" i="1"/>
  <c r="D732" i="1" s="1"/>
  <c r="D727" i="1"/>
  <c r="D726" i="1" s="1"/>
  <c r="D725" i="1" s="1"/>
  <c r="D724" i="1" s="1"/>
  <c r="D722" i="1"/>
  <c r="D718" i="1"/>
  <c r="D717" i="1" s="1"/>
  <c r="D716" i="1" s="1"/>
  <c r="D714" i="1"/>
  <c r="D711" i="1"/>
  <c r="D705" i="1"/>
  <c r="D704" i="1" s="1"/>
  <c r="D703" i="1" s="1"/>
  <c r="D702" i="1" s="1"/>
  <c r="D700" i="1"/>
  <c r="D699" i="1" s="1"/>
  <c r="D698" i="1" s="1"/>
  <c r="D697" i="1" s="1"/>
  <c r="D695" i="1"/>
  <c r="D694" i="1" s="1"/>
  <c r="D692" i="1"/>
  <c r="D691" i="1" s="1"/>
  <c r="D687" i="1"/>
  <c r="D683" i="1"/>
  <c r="D682" i="1" s="1"/>
  <c r="D681" i="1" s="1"/>
  <c r="D678" i="1"/>
  <c r="D677" i="1" s="1"/>
  <c r="D674" i="1"/>
  <c r="D672" i="1" s="1"/>
  <c r="D671" i="1" s="1"/>
  <c r="D668" i="1"/>
  <c r="D667" i="1" s="1"/>
  <c r="D663" i="1"/>
  <c r="D662" i="1" s="1"/>
  <c r="D661" i="1"/>
  <c r="D660" i="1" s="1"/>
  <c r="D659" i="1" s="1"/>
  <c r="D655" i="1"/>
  <c r="D654" i="1" s="1"/>
  <c r="D652" i="1"/>
  <c r="D651" i="1" s="1"/>
  <c r="D647" i="1"/>
  <c r="D646" i="1" s="1"/>
  <c r="D644" i="1"/>
  <c r="D643" i="1" s="1"/>
  <c r="D642" i="1"/>
  <c r="D641" i="1" s="1"/>
  <c r="D640" i="1" s="1"/>
  <c r="D635" i="1"/>
  <c r="D632" i="1"/>
  <c r="D626" i="1"/>
  <c r="D625" i="1" s="1"/>
  <c r="D623" i="1"/>
  <c r="D622" i="1" s="1"/>
  <c r="D620" i="1"/>
  <c r="D619" i="1" s="1"/>
  <c r="D615" i="1"/>
  <c r="D614" i="1" s="1"/>
  <c r="D612" i="1"/>
  <c r="D611" i="1" s="1"/>
  <c r="D609" i="1"/>
  <c r="D608" i="1" s="1"/>
  <c r="D604" i="1"/>
  <c r="D603" i="1" s="1"/>
  <c r="D601" i="1"/>
  <c r="D600" i="1" s="1"/>
  <c r="D598" i="1"/>
  <c r="D597" i="1" s="1"/>
  <c r="D593" i="1"/>
  <c r="D592" i="1" s="1"/>
  <c r="D590" i="1"/>
  <c r="D589" i="1" s="1"/>
  <c r="D585" i="1"/>
  <c r="D584" i="1" s="1"/>
  <c r="D582" i="1"/>
  <c r="D581" i="1" s="1"/>
  <c r="D579" i="1"/>
  <c r="D578" i="1" s="1"/>
  <c r="D574" i="1"/>
  <c r="D573" i="1" s="1"/>
  <c r="D571" i="1"/>
  <c r="D570" i="1" s="1"/>
  <c r="D568" i="1"/>
  <c r="D567" i="1" s="1"/>
  <c r="D551" i="1"/>
  <c r="D550" i="1" s="1"/>
  <c r="D548" i="1"/>
  <c r="D547" i="1" s="1"/>
  <c r="D545" i="1"/>
  <c r="D544" i="1" s="1"/>
  <c r="D540" i="1"/>
  <c r="D539" i="1" s="1"/>
  <c r="D537" i="1"/>
  <c r="D536" i="1" s="1"/>
  <c r="D534" i="1"/>
  <c r="D533" i="1" s="1"/>
  <c r="D529" i="1"/>
  <c r="D528" i="1" s="1"/>
  <c r="D526" i="1"/>
  <c r="D525" i="1" s="1"/>
  <c r="D523" i="1"/>
  <c r="D522" i="1" s="1"/>
  <c r="D518" i="1"/>
  <c r="D517" i="1" s="1"/>
  <c r="D515" i="1"/>
  <c r="D514" i="1" s="1"/>
  <c r="D512" i="1"/>
  <c r="D511" i="1" s="1"/>
  <c r="D507" i="1"/>
  <c r="D506" i="1" s="1"/>
  <c r="D504" i="1"/>
  <c r="D503" i="1" s="1"/>
  <c r="D501" i="1"/>
  <c r="D500" i="1" s="1"/>
  <c r="D496" i="1"/>
  <c r="D495" i="1" s="1"/>
  <c r="D493" i="1"/>
  <c r="D492" i="1" s="1"/>
  <c r="D491" i="1"/>
  <c r="D490" i="1" s="1"/>
  <c r="D489" i="1" s="1"/>
  <c r="D485" i="1"/>
  <c r="D484" i="1" s="1"/>
  <c r="D482" i="1"/>
  <c r="D481" i="1" s="1"/>
  <c r="D480" i="1"/>
  <c r="D479" i="1" s="1"/>
  <c r="D478" i="1" s="1"/>
  <c r="D474" i="1"/>
  <c r="D473" i="1" s="1"/>
  <c r="D471" i="1"/>
  <c r="D470" i="1" s="1"/>
  <c r="D469" i="1"/>
  <c r="D468" i="1" s="1"/>
  <c r="D467" i="1" s="1"/>
  <c r="D463" i="1"/>
  <c r="D462" i="1" s="1"/>
  <c r="D461" i="1" s="1"/>
  <c r="D460" i="1" s="1"/>
  <c r="D458" i="1"/>
  <c r="D457" i="1" s="1"/>
  <c r="D455" i="1"/>
  <c r="D453" i="1"/>
  <c r="D452" i="1" s="1"/>
  <c r="D451" i="1" s="1"/>
  <c r="D447" i="1"/>
  <c r="D446" i="1" s="1"/>
  <c r="D444" i="1"/>
  <c r="D443" i="1" s="1"/>
  <c r="D441" i="1"/>
  <c r="D440" i="1" s="1"/>
  <c r="D436" i="1"/>
  <c r="D435" i="1" s="1"/>
  <c r="D433" i="1"/>
  <c r="D432" i="1" s="1"/>
  <c r="D431" i="1"/>
  <c r="D430" i="1" s="1"/>
  <c r="D429" i="1" s="1"/>
  <c r="D425" i="1"/>
  <c r="D424" i="1" s="1"/>
  <c r="D422" i="1"/>
  <c r="D421" i="1" s="1"/>
  <c r="D419" i="1"/>
  <c r="D418" i="1" s="1"/>
  <c r="D408" i="1"/>
  <c r="D407" i="1" s="1"/>
  <c r="D403" i="1"/>
  <c r="D402" i="1" s="1"/>
  <c r="D401" i="1" s="1"/>
  <c r="D400" i="1" s="1"/>
  <c r="D398" i="1"/>
  <c r="D397" i="1" s="1"/>
  <c r="D396" i="1"/>
  <c r="D395" i="1" s="1"/>
  <c r="D394" i="1" s="1"/>
  <c r="D393" i="1"/>
  <c r="D387" i="1"/>
  <c r="D386" i="1" s="1"/>
  <c r="D384" i="1"/>
  <c r="D383" i="1" s="1"/>
  <c r="D379" i="1"/>
  <c r="D378" i="1" s="1"/>
  <c r="D377" i="1" s="1"/>
  <c r="D376" i="1" s="1"/>
  <c r="D374" i="1"/>
  <c r="D373" i="1" s="1"/>
  <c r="D372" i="1" s="1"/>
  <c r="D371" i="1" s="1"/>
  <c r="D369" i="1"/>
  <c r="D368" i="1" s="1"/>
  <c r="D366" i="1"/>
  <c r="D365" i="1" s="1"/>
  <c r="D363" i="1"/>
  <c r="D362" i="1" s="1"/>
  <c r="D358" i="1"/>
  <c r="D357" i="1" s="1"/>
  <c r="D356" i="1" s="1"/>
  <c r="D355" i="1" s="1"/>
  <c r="D354" i="1"/>
  <c r="D349" i="1"/>
  <c r="D348" i="1" s="1"/>
  <c r="D345" i="1"/>
  <c r="D344" i="1" s="1"/>
  <c r="D340" i="1"/>
  <c r="D339" i="1" s="1"/>
  <c r="D337" i="1"/>
  <c r="D336" i="1" s="1"/>
  <c r="D334" i="1"/>
  <c r="D333" i="1" s="1"/>
  <c r="D329" i="1"/>
  <c r="D328" i="1" s="1"/>
  <c r="D326" i="1"/>
  <c r="D325" i="1" s="1"/>
  <c r="D323" i="1"/>
  <c r="D322" i="1" s="1"/>
  <c r="D318" i="1"/>
  <c r="D317" i="1" s="1"/>
  <c r="D315" i="1"/>
  <c r="D314" i="1" s="1"/>
  <c r="D312" i="1"/>
  <c r="D311" i="1" s="1"/>
  <c r="D307" i="1"/>
  <c r="D306" i="1" s="1"/>
  <c r="D304" i="1"/>
  <c r="D301" i="1"/>
  <c r="D298" i="1"/>
  <c r="D297" i="1" s="1"/>
  <c r="D295" i="1"/>
  <c r="D294" i="1" s="1"/>
  <c r="D289" i="1"/>
  <c r="D288" i="1" s="1"/>
  <c r="D286" i="1"/>
  <c r="D285" i="1" s="1"/>
  <c r="D283" i="1"/>
  <c r="D282" i="1" s="1"/>
  <c r="D278" i="1"/>
  <c r="D277" i="1" s="1"/>
  <c r="D276" i="1"/>
  <c r="D275" i="1" s="1"/>
  <c r="D274" i="1" s="1"/>
  <c r="D273" i="1"/>
  <c r="D272" i="1" s="1"/>
  <c r="D271" i="1" s="1"/>
  <c r="D270" i="1"/>
  <c r="D269" i="1" s="1"/>
  <c r="D268" i="1" s="1"/>
  <c r="D260" i="1"/>
  <c r="D259" i="1" s="1"/>
  <c r="D256" i="1"/>
  <c r="D255" i="1" s="1"/>
  <c r="D253" i="1"/>
  <c r="D252" i="1" s="1"/>
  <c r="D251" i="1"/>
  <c r="D250" i="1" s="1"/>
  <c r="D249" i="1" s="1"/>
  <c r="D248" i="1"/>
  <c r="D247" i="1" s="1"/>
  <c r="D246" i="1" s="1"/>
  <c r="D244" i="1"/>
  <c r="D243" i="1" s="1"/>
  <c r="D238" i="1"/>
  <c r="D237" i="1" s="1"/>
  <c r="D235" i="1"/>
  <c r="D234" i="1" s="1"/>
  <c r="D232" i="1"/>
  <c r="D231" i="1" s="1"/>
  <c r="D227" i="1"/>
  <c r="D226" i="1" s="1"/>
  <c r="D224" i="1"/>
  <c r="D223" i="1" s="1"/>
  <c r="D221" i="1"/>
  <c r="D220" i="1" s="1"/>
  <c r="D216" i="1"/>
  <c r="D215" i="1" s="1"/>
  <c r="D213" i="1"/>
  <c r="D212" i="1" s="1"/>
  <c r="D210" i="1"/>
  <c r="D209" i="1" s="1"/>
  <c r="D202" i="1"/>
  <c r="D201" i="1" s="1"/>
  <c r="D188" i="1"/>
  <c r="D187" i="1" s="1"/>
  <c r="D186" i="1" s="1"/>
  <c r="D185" i="1" s="1"/>
  <c r="D183" i="1"/>
  <c r="D182" i="1" s="1"/>
  <c r="D180" i="1"/>
  <c r="D179" i="1" s="1"/>
  <c r="D177" i="1"/>
  <c r="D176" i="1" s="1"/>
  <c r="D172" i="1"/>
  <c r="D171" i="1" s="1"/>
  <c r="D170" i="1" s="1"/>
  <c r="D169" i="1" s="1"/>
  <c r="D167" i="1"/>
  <c r="D166" i="1" s="1"/>
  <c r="D165" i="1" s="1"/>
  <c r="D164" i="1" s="1"/>
  <c r="D161" i="1"/>
  <c r="D160" i="1" s="1"/>
  <c r="D157" i="1"/>
  <c r="D156" i="1" s="1"/>
  <c r="D153" i="1"/>
  <c r="D152" i="1" s="1"/>
  <c r="D148" i="1"/>
  <c r="D147" i="1" s="1"/>
  <c r="D146" i="1" s="1"/>
  <c r="D145" i="1" s="1"/>
  <c r="D143" i="1"/>
  <c r="D142" i="1" s="1"/>
  <c r="D141" i="1" s="1"/>
  <c r="D140" i="1" s="1"/>
  <c r="D136" i="1"/>
  <c r="D135" i="1" s="1"/>
  <c r="D134" i="1" s="1"/>
  <c r="D133" i="1" s="1"/>
  <c r="D132" i="1" s="1"/>
  <c r="D130" i="1"/>
  <c r="D129" i="1" s="1"/>
  <c r="D128" i="1" s="1"/>
  <c r="D127" i="1" s="1"/>
  <c r="D119" i="1"/>
  <c r="D118" i="1" s="1"/>
  <c r="D116" i="1"/>
  <c r="D115" i="1" s="1"/>
  <c r="D111" i="1"/>
  <c r="D110" i="1" s="1"/>
  <c r="D108" i="1"/>
  <c r="D107" i="1" s="1"/>
  <c r="D103" i="1"/>
  <c r="D102" i="1" s="1"/>
  <c r="D101" i="1" s="1"/>
  <c r="D100" i="1" s="1"/>
  <c r="D98" i="1"/>
  <c r="D97" i="1" s="1"/>
  <c r="D96" i="1" s="1"/>
  <c r="D95" i="1" s="1"/>
  <c r="D93" i="1"/>
  <c r="D92" i="1" s="1"/>
  <c r="D91" i="1" s="1"/>
  <c r="D90" i="1" s="1"/>
  <c r="D88" i="1"/>
  <c r="D87" i="1" s="1"/>
  <c r="D86" i="1" s="1"/>
  <c r="D85" i="1" s="1"/>
  <c r="D83" i="1"/>
  <c r="D82" i="1" s="1"/>
  <c r="D81" i="1" s="1"/>
  <c r="D80" i="1" s="1"/>
  <c r="D78" i="1"/>
  <c r="D77" i="1" s="1"/>
  <c r="D76" i="1" s="1"/>
  <c r="D75" i="1" s="1"/>
  <c r="D60" i="1"/>
  <c r="D59" i="1" s="1"/>
  <c r="D58" i="1" s="1"/>
  <c r="D56" i="1"/>
  <c r="D54" i="1"/>
  <c r="D51" i="1"/>
  <c r="D49" i="1"/>
  <c r="D44" i="1"/>
  <c r="D43" i="1" s="1"/>
  <c r="D42" i="1" s="1"/>
  <c r="D41" i="1" s="1"/>
  <c r="D39" i="1"/>
  <c r="D38" i="1" s="1"/>
  <c r="D37" i="1" s="1"/>
  <c r="D33" i="1"/>
  <c r="D32" i="1" s="1"/>
  <c r="D31" i="1" s="1"/>
  <c r="D23" i="1"/>
  <c r="D22" i="1" s="1"/>
  <c r="D21" i="1" s="1"/>
  <c r="D20" i="1" s="1"/>
  <c r="D18" i="1"/>
  <c r="D17" i="1" s="1"/>
  <c r="D16" i="1" s="1"/>
  <c r="D15" i="1" s="1"/>
  <c r="E454" i="1" l="1"/>
  <c r="C43" i="5"/>
  <c r="D454" i="1"/>
  <c r="B43" i="5"/>
  <c r="D353" i="1"/>
  <c r="D352" i="1" s="1"/>
  <c r="D40" i="3"/>
  <c r="E682" i="1"/>
  <c r="E681" i="1" s="1"/>
  <c r="E40" i="3"/>
  <c r="D392" i="1"/>
  <c r="D391" i="1" s="1"/>
  <c r="D32" i="3"/>
  <c r="D303" i="1"/>
  <c r="E303" i="1"/>
  <c r="E300" i="1"/>
  <c r="E293" i="1" s="1"/>
  <c r="E292" i="1" s="1"/>
  <c r="C41" i="5"/>
  <c r="D300" i="1"/>
  <c r="B41" i="5"/>
  <c r="E990" i="1"/>
  <c r="D990" i="1"/>
  <c r="E825" i="1"/>
  <c r="E821" i="1" s="1"/>
  <c r="E820" i="1" s="1"/>
  <c r="C40" i="5"/>
  <c r="D825" i="1"/>
  <c r="D821" i="1" s="1"/>
  <c r="D820" i="1" s="1"/>
  <c r="B40" i="5"/>
  <c r="E686" i="1"/>
  <c r="E685" i="1" s="1"/>
  <c r="E684" i="1" s="1"/>
  <c r="C32" i="5"/>
  <c r="D686" i="1"/>
  <c r="D685" i="1" s="1"/>
  <c r="D684" i="1" s="1"/>
  <c r="B32" i="5"/>
  <c r="E406" i="1"/>
  <c r="E405" i="1" s="1"/>
  <c r="D406" i="1"/>
  <c r="D405" i="1" s="1"/>
  <c r="E200" i="1"/>
  <c r="E199" i="1" s="1"/>
  <c r="D200" i="1"/>
  <c r="D199" i="1" s="1"/>
  <c r="D774" i="1"/>
  <c r="D773" i="1" s="1"/>
  <c r="D14" i="1"/>
  <c r="D566" i="1"/>
  <c r="D565" i="1" s="1"/>
  <c r="D48" i="1"/>
  <c r="D47" i="1" s="1"/>
  <c r="D46" i="1" s="1"/>
  <c r="D848" i="1"/>
  <c r="D847" i="1" s="1"/>
  <c r="D846" i="1" s="1"/>
  <c r="D840" i="1" s="1"/>
  <c r="E219" i="1"/>
  <c r="E218" i="1" s="1"/>
  <c r="E382" i="1"/>
  <c r="E381" i="1" s="1"/>
  <c r="E774" i="1"/>
  <c r="E773" i="1" s="1"/>
  <c r="D106" i="1"/>
  <c r="D105" i="1" s="1"/>
  <c r="E310" i="1"/>
  <c r="E309" i="1" s="1"/>
  <c r="D658" i="1"/>
  <c r="D657" i="1" s="1"/>
  <c r="E650" i="1"/>
  <c r="E649" i="1" s="1"/>
  <c r="E106" i="1"/>
  <c r="E105" i="1" s="1"/>
  <c r="E53" i="1"/>
  <c r="E754" i="1"/>
  <c r="D588" i="1"/>
  <c r="D587" i="1" s="1"/>
  <c r="D30" i="1"/>
  <c r="E281" i="1"/>
  <c r="E280" i="1" s="1"/>
  <c r="E14" i="1"/>
  <c r="D208" i="1"/>
  <c r="D207" i="1" s="1"/>
  <c r="E208" i="1"/>
  <c r="E207" i="1" s="1"/>
  <c r="E588" i="1"/>
  <c r="E587" i="1" s="1"/>
  <c r="E742" i="1"/>
  <c r="E741" i="1" s="1"/>
  <c r="D281" i="1"/>
  <c r="D280" i="1" s="1"/>
  <c r="E666" i="1"/>
  <c r="E665" i="1" s="1"/>
  <c r="E151" i="1"/>
  <c r="E150" i="1" s="1"/>
  <c r="E731" i="1"/>
  <c r="E730" i="1" s="1"/>
  <c r="D390" i="1"/>
  <c r="D389" i="1" s="1"/>
  <c r="D466" i="1"/>
  <c r="D465" i="1" s="1"/>
  <c r="E631" i="1"/>
  <c r="E630" i="1" s="1"/>
  <c r="E629" i="1" s="1"/>
  <c r="E361" i="1"/>
  <c r="E360" i="1" s="1"/>
  <c r="D639" i="1"/>
  <c r="D638" i="1" s="1"/>
  <c r="E829" i="1"/>
  <c r="E828" i="1" s="1"/>
  <c r="E1023" i="1"/>
  <c r="E1022" i="1" s="1"/>
  <c r="D985" i="1"/>
  <c r="D984" i="1" s="1"/>
  <c r="D983" i="1" s="1"/>
  <c r="D982" i="1" s="1"/>
  <c r="D53" i="1"/>
  <c r="D321" i="1"/>
  <c r="D320" i="1" s="1"/>
  <c r="E848" i="1"/>
  <c r="E847" i="1" s="1"/>
  <c r="E846" i="1" s="1"/>
  <c r="E840" i="1" s="1"/>
  <c r="D450" i="1"/>
  <c r="D449" i="1" s="1"/>
  <c r="E439" i="1"/>
  <c r="E438" i="1" s="1"/>
  <c r="E521" i="1"/>
  <c r="E520" i="1" s="1"/>
  <c r="E566" i="1"/>
  <c r="E565" i="1" s="1"/>
  <c r="D219" i="1"/>
  <c r="D218" i="1" s="1"/>
  <c r="D676" i="1"/>
  <c r="D675" i="1" s="1"/>
  <c r="D746" i="1"/>
  <c r="D742" i="1" s="1"/>
  <c r="D741" i="1" s="1"/>
  <c r="E477" i="1"/>
  <c r="E476" i="1" s="1"/>
  <c r="E710" i="1"/>
  <c r="E709" i="1" s="1"/>
  <c r="E708" i="1" s="1"/>
  <c r="E707" i="1" s="1"/>
  <c r="D754" i="1"/>
  <c r="E963" i="1"/>
  <c r="E962" i="1" s="1"/>
  <c r="E417" i="1"/>
  <c r="D618" i="1"/>
  <c r="D617" i="1" s="1"/>
  <c r="D428" i="1"/>
  <c r="D427" i="1" s="1"/>
  <c r="E390" i="1"/>
  <c r="E389" i="1" s="1"/>
  <c r="E596" i="1"/>
  <c r="E595" i="1" s="1"/>
  <c r="E499" i="1"/>
  <c r="E498" i="1" s="1"/>
  <c r="E618" i="1"/>
  <c r="E617" i="1" s="1"/>
  <c r="E332" i="1"/>
  <c r="E331" i="1" s="1"/>
  <c r="D607" i="1"/>
  <c r="D606" i="1" s="1"/>
  <c r="D631" i="1"/>
  <c r="D630" i="1" s="1"/>
  <c r="D629" i="1" s="1"/>
  <c r="E175" i="1"/>
  <c r="E174" i="1" s="1"/>
  <c r="E230" i="1"/>
  <c r="E229" i="1" s="1"/>
  <c r="E797" i="1"/>
  <c r="E796" i="1" s="1"/>
  <c r="D690" i="1"/>
  <c r="D689" i="1" s="1"/>
  <c r="D797" i="1"/>
  <c r="D796" i="1" s="1"/>
  <c r="E114" i="1"/>
  <c r="E113" i="1" s="1"/>
  <c r="E607" i="1"/>
  <c r="E606" i="1" s="1"/>
  <c r="D577" i="1"/>
  <c r="D576" i="1" s="1"/>
  <c r="E428" i="1"/>
  <c r="E427" i="1" s="1"/>
  <c r="E510" i="1"/>
  <c r="E509" i="1" s="1"/>
  <c r="D543" i="1"/>
  <c r="D542" i="1" s="1"/>
  <c r="E488" i="1"/>
  <c r="E487" i="1" s="1"/>
  <c r="D242" i="1"/>
  <c r="D241" i="1" s="1"/>
  <c r="E942" i="1"/>
  <c r="E941" i="1" s="1"/>
  <c r="D510" i="1"/>
  <c r="D509" i="1" s="1"/>
  <c r="D861" i="1"/>
  <c r="D860" i="1" s="1"/>
  <c r="D859" i="1" s="1"/>
  <c r="D853" i="1" s="1"/>
  <c r="D532" i="1"/>
  <c r="D531" i="1" s="1"/>
  <c r="E30" i="1"/>
  <c r="E639" i="1"/>
  <c r="E638" i="1" s="1"/>
  <c r="E810" i="1"/>
  <c r="E809" i="1" s="1"/>
  <c r="E1001" i="1"/>
  <c r="E1000" i="1" s="1"/>
  <c r="E343" i="1"/>
  <c r="E342" i="1" s="1"/>
  <c r="E1009" i="1"/>
  <c r="E1008" i="1" s="1"/>
  <c r="D343" i="1"/>
  <c r="D342" i="1" s="1"/>
  <c r="E676" i="1"/>
  <c r="E675" i="1" s="1"/>
  <c r="E861" i="1"/>
  <c r="E860" i="1" s="1"/>
  <c r="E859" i="1" s="1"/>
  <c r="E853" i="1" s="1"/>
  <c r="D439" i="1"/>
  <c r="D438" i="1" s="1"/>
  <c r="E658" i="1"/>
  <c r="E657" i="1" s="1"/>
  <c r="E983" i="1"/>
  <c r="E982" i="1" s="1"/>
  <c r="D963" i="1"/>
  <c r="D962" i="1" s="1"/>
  <c r="D829" i="1"/>
  <c r="D828" i="1" s="1"/>
  <c r="D488" i="1"/>
  <c r="D487" i="1" s="1"/>
  <c r="E577" i="1"/>
  <c r="E576" i="1" s="1"/>
  <c r="D41" i="3"/>
  <c r="E450" i="1"/>
  <c r="E449" i="1" s="1"/>
  <c r="E866" i="1"/>
  <c r="D310" i="1"/>
  <c r="D309" i="1" s="1"/>
  <c r="D650" i="1"/>
  <c r="D649" i="1" s="1"/>
  <c r="E321" i="1"/>
  <c r="E320" i="1" s="1"/>
  <c r="D499" i="1"/>
  <c r="D498" i="1" s="1"/>
  <c r="E242" i="1"/>
  <c r="E241" i="1" s="1"/>
  <c r="E466" i="1"/>
  <c r="E465" i="1" s="1"/>
  <c r="E267" i="1"/>
  <c r="E266" i="1" s="1"/>
  <c r="E543" i="1"/>
  <c r="E542" i="1" s="1"/>
  <c r="D942" i="1"/>
  <c r="D941" i="1" s="1"/>
  <c r="E532" i="1"/>
  <c r="E531" i="1" s="1"/>
  <c r="D332" i="1"/>
  <c r="D331" i="1" s="1"/>
  <c r="D114" i="1"/>
  <c r="D113" i="1" s="1"/>
  <c r="D175" i="1"/>
  <c r="D174" i="1" s="1"/>
  <c r="D477" i="1"/>
  <c r="D476" i="1" s="1"/>
  <c r="D731" i="1"/>
  <c r="D730" i="1" s="1"/>
  <c r="E48" i="1"/>
  <c r="E47" i="1" s="1"/>
  <c r="E46" i="1" s="1"/>
  <c r="D36" i="3"/>
  <c r="E894" i="1"/>
  <c r="E690" i="1"/>
  <c r="E689" i="1" s="1"/>
  <c r="D866" i="1"/>
  <c r="D267" i="1"/>
  <c r="D266" i="1" s="1"/>
  <c r="D521" i="1"/>
  <c r="D520" i="1" s="1"/>
  <c r="D894" i="1"/>
  <c r="D151" i="1"/>
  <c r="D150" i="1" s="1"/>
  <c r="D417" i="1"/>
  <c r="D710" i="1"/>
  <c r="D709" i="1" s="1"/>
  <c r="D708" i="1" s="1"/>
  <c r="D707" i="1" s="1"/>
  <c r="D1001" i="1"/>
  <c r="D1000" i="1" s="1"/>
  <c r="D596" i="1"/>
  <c r="D595" i="1" s="1"/>
  <c r="D666" i="1"/>
  <c r="D665" i="1" s="1"/>
  <c r="D1023" i="1"/>
  <c r="D1022" i="1" s="1"/>
  <c r="D230" i="1"/>
  <c r="D229" i="1" s="1"/>
  <c r="D361" i="1"/>
  <c r="D360" i="1" s="1"/>
  <c r="D382" i="1"/>
  <c r="D381" i="1" s="1"/>
  <c r="D810" i="1"/>
  <c r="D809" i="1" s="1"/>
  <c r="D1009" i="1"/>
  <c r="D1008" i="1" s="1"/>
  <c r="E416" i="1" l="1"/>
  <c r="D27" i="2"/>
  <c r="D416" i="1"/>
  <c r="C27" i="2"/>
  <c r="E981" i="1"/>
  <c r="D293" i="1"/>
  <c r="D292" i="1" s="1"/>
  <c r="C63" i="2"/>
  <c r="D981" i="1"/>
  <c r="D63" i="2"/>
  <c r="D753" i="1"/>
  <c r="D752" i="1" s="1"/>
  <c r="D751" i="1" s="1"/>
  <c r="E753" i="1"/>
  <c r="E752" i="1" s="1"/>
  <c r="E751" i="1" s="1"/>
  <c r="D415" i="1"/>
  <c r="E415" i="1"/>
  <c r="D74" i="1"/>
  <c r="E74" i="1"/>
  <c r="D29" i="1"/>
  <c r="E29" i="1"/>
  <c r="E139" i="1"/>
  <c r="E729" i="1"/>
  <c r="D30" i="3"/>
  <c r="E935" i="1"/>
  <c r="D729" i="1"/>
  <c r="D935" i="1"/>
  <c r="D240" i="1"/>
  <c r="D139" i="1"/>
  <c r="E240" i="1"/>
  <c r="E637" i="1"/>
  <c r="D38" i="3"/>
  <c r="D637" i="1"/>
  <c r="F36" i="3"/>
  <c r="G36" i="3"/>
  <c r="H36" i="3"/>
  <c r="H978" i="1"/>
  <c r="H977" i="1" s="1"/>
  <c r="H976" i="1" s="1"/>
  <c r="H975" i="1" s="1"/>
  <c r="G978" i="1"/>
  <c r="G977" i="1" s="1"/>
  <c r="G976" i="1" s="1"/>
  <c r="G975" i="1" s="1"/>
  <c r="F978" i="1"/>
  <c r="F977" i="1" s="1"/>
  <c r="F976" i="1" s="1"/>
  <c r="F975" i="1" s="1"/>
  <c r="H551" i="1"/>
  <c r="H550" i="1" s="1"/>
  <c r="G551" i="1"/>
  <c r="G550" i="1" s="1"/>
  <c r="F551" i="1"/>
  <c r="F550" i="1" s="1"/>
  <c r="H548" i="1"/>
  <c r="H547" i="1" s="1"/>
  <c r="G548" i="1"/>
  <c r="G547" i="1" s="1"/>
  <c r="F548" i="1"/>
  <c r="F547" i="1" s="1"/>
  <c r="H545" i="1"/>
  <c r="H544" i="1" s="1"/>
  <c r="G545" i="1"/>
  <c r="G544" i="1" s="1"/>
  <c r="F545" i="1"/>
  <c r="F544" i="1" s="1"/>
  <c r="H540" i="1"/>
  <c r="H539" i="1" s="1"/>
  <c r="G540" i="1"/>
  <c r="G539" i="1" s="1"/>
  <c r="F540" i="1"/>
  <c r="F539" i="1" s="1"/>
  <c r="H537" i="1"/>
  <c r="H536" i="1" s="1"/>
  <c r="G537" i="1"/>
  <c r="G536" i="1" s="1"/>
  <c r="F537" i="1"/>
  <c r="F536" i="1" s="1"/>
  <c r="H534" i="1"/>
  <c r="H533" i="1" s="1"/>
  <c r="G534" i="1"/>
  <c r="G533" i="1" s="1"/>
  <c r="F534" i="1"/>
  <c r="F533" i="1" s="1"/>
  <c r="H529" i="1"/>
  <c r="H528" i="1" s="1"/>
  <c r="G529" i="1"/>
  <c r="G528" i="1" s="1"/>
  <c r="F529" i="1"/>
  <c r="F528" i="1" s="1"/>
  <c r="H526" i="1"/>
  <c r="H525" i="1" s="1"/>
  <c r="G526" i="1"/>
  <c r="G525" i="1" s="1"/>
  <c r="F526" i="1"/>
  <c r="F525" i="1" s="1"/>
  <c r="H523" i="1"/>
  <c r="H522" i="1" s="1"/>
  <c r="G523" i="1"/>
  <c r="G522" i="1" s="1"/>
  <c r="F523" i="1"/>
  <c r="F522" i="1" s="1"/>
  <c r="F14" i="6"/>
  <c r="F13" i="6" s="1"/>
  <c r="F12" i="6" s="1"/>
  <c r="H27" i="4" s="1"/>
  <c r="E14" i="6"/>
  <c r="G16" i="3"/>
  <c r="H238" i="1"/>
  <c r="H237" i="1" s="1"/>
  <c r="G238" i="1"/>
  <c r="G237" i="1" s="1"/>
  <c r="F238" i="1"/>
  <c r="F237" i="1" s="1"/>
  <c r="H235" i="1"/>
  <c r="H234" i="1" s="1"/>
  <c r="G235" i="1"/>
  <c r="G234" i="1" s="1"/>
  <c r="F235" i="1"/>
  <c r="F234" i="1" s="1"/>
  <c r="H232" i="1"/>
  <c r="H231" i="1" s="1"/>
  <c r="G232" i="1"/>
  <c r="G231" i="1" s="1"/>
  <c r="F232" i="1"/>
  <c r="F231" i="1" s="1"/>
  <c r="H119" i="1"/>
  <c r="H118" i="1" s="1"/>
  <c r="G119" i="1"/>
  <c r="G118" i="1" s="1"/>
  <c r="F119" i="1"/>
  <c r="F118" i="1" s="1"/>
  <c r="H116" i="1"/>
  <c r="H115" i="1" s="1"/>
  <c r="G116" i="1"/>
  <c r="G115" i="1" s="1"/>
  <c r="F116" i="1"/>
  <c r="F115" i="1" s="1"/>
  <c r="H369" i="1"/>
  <c r="H368" i="1" s="1"/>
  <c r="G369" i="1"/>
  <c r="G368" i="1" s="1"/>
  <c r="F369" i="1"/>
  <c r="F368" i="1" s="1"/>
  <c r="H366" i="1"/>
  <c r="H365" i="1" s="1"/>
  <c r="G366" i="1"/>
  <c r="G365" i="1" s="1"/>
  <c r="F366" i="1"/>
  <c r="F365" i="1" s="1"/>
  <c r="H398" i="1"/>
  <c r="H397" i="1" s="1"/>
  <c r="G398" i="1"/>
  <c r="G397" i="1" s="1"/>
  <c r="F398" i="1"/>
  <c r="F397" i="1" s="1"/>
  <c r="H695" i="1"/>
  <c r="H694" i="1" s="1"/>
  <c r="G695" i="1"/>
  <c r="G694" i="1" s="1"/>
  <c r="F695" i="1"/>
  <c r="F694" i="1" s="1"/>
  <c r="F512" i="1"/>
  <c r="F511" i="1" s="1"/>
  <c r="H518" i="1"/>
  <c r="H517" i="1" s="1"/>
  <c r="G518" i="1"/>
  <c r="G517" i="1" s="1"/>
  <c r="F518" i="1"/>
  <c r="F517" i="1" s="1"/>
  <c r="H515" i="1"/>
  <c r="H514" i="1" s="1"/>
  <c r="G515" i="1"/>
  <c r="G514" i="1" s="1"/>
  <c r="F515" i="1"/>
  <c r="F514" i="1" s="1"/>
  <c r="H512" i="1"/>
  <c r="H511" i="1" s="1"/>
  <c r="G512" i="1"/>
  <c r="G511" i="1" s="1"/>
  <c r="F425" i="1"/>
  <c r="F424" i="1" s="1"/>
  <c r="F612" i="1"/>
  <c r="F611" i="1" s="1"/>
  <c r="G1034" i="1"/>
  <c r="G1033" i="1" s="1"/>
  <c r="G1031" i="1"/>
  <c r="G1030" i="1" s="1"/>
  <c r="G1028" i="1"/>
  <c r="G1027" i="1" s="1"/>
  <c r="G1025" i="1"/>
  <c r="G1024" i="1" s="1"/>
  <c r="G1020" i="1"/>
  <c r="G1019" i="1" s="1"/>
  <c r="G1017" i="1"/>
  <c r="G1016" i="1" s="1"/>
  <c r="G1014" i="1"/>
  <c r="G1013" i="1" s="1"/>
  <c r="G1011" i="1"/>
  <c r="G1010" i="1" s="1"/>
  <c r="G1006" i="1"/>
  <c r="G1005" i="1" s="1"/>
  <c r="G1003" i="1"/>
  <c r="G1002" i="1" s="1"/>
  <c r="G998" i="1"/>
  <c r="G997" i="1" s="1"/>
  <c r="G996" i="1" s="1"/>
  <c r="G995" i="1" s="1"/>
  <c r="G993" i="1"/>
  <c r="G992" i="1" s="1"/>
  <c r="G991" i="1" s="1"/>
  <c r="G988" i="1"/>
  <c r="G987" i="1" s="1"/>
  <c r="G985" i="1"/>
  <c r="G984" i="1" s="1"/>
  <c r="G973" i="1"/>
  <c r="G972" i="1" s="1"/>
  <c r="G971" i="1" s="1"/>
  <c r="G970" i="1" s="1"/>
  <c r="G968" i="1"/>
  <c r="G967" i="1" s="1"/>
  <c r="G965" i="1"/>
  <c r="G964" i="1" s="1"/>
  <c r="G960" i="1"/>
  <c r="G955" i="1"/>
  <c r="G954" i="1" s="1"/>
  <c r="G953" i="1" s="1"/>
  <c r="G952" i="1" s="1"/>
  <c r="G950" i="1"/>
  <c r="G949" i="1" s="1"/>
  <c r="G947" i="1"/>
  <c r="G946" i="1" s="1"/>
  <c r="G944" i="1"/>
  <c r="G943" i="1" s="1"/>
  <c r="G939" i="1"/>
  <c r="G938" i="1" s="1"/>
  <c r="G937" i="1" s="1"/>
  <c r="G933" i="1"/>
  <c r="G932" i="1" s="1"/>
  <c r="G931" i="1" s="1"/>
  <c r="G930" i="1" s="1"/>
  <c r="G928" i="1"/>
  <c r="G927" i="1" s="1"/>
  <c r="G926" i="1" s="1"/>
  <c r="G925" i="1" s="1"/>
  <c r="G923" i="1"/>
  <c r="G922" i="1" s="1"/>
  <c r="G921" i="1" s="1"/>
  <c r="G920" i="1" s="1"/>
  <c r="G918" i="1"/>
  <c r="G917" i="1" s="1"/>
  <c r="G916" i="1" s="1"/>
  <c r="G913" i="1"/>
  <c r="G912" i="1" s="1"/>
  <c r="G911" i="1" s="1"/>
  <c r="G910" i="1" s="1"/>
  <c r="G908" i="1"/>
  <c r="G907" i="1" s="1"/>
  <c r="G906" i="1" s="1"/>
  <c r="G905" i="1" s="1"/>
  <c r="G903" i="1"/>
  <c r="G902" i="1" s="1"/>
  <c r="G901" i="1" s="1"/>
  <c r="G900" i="1" s="1"/>
  <c r="G898" i="1"/>
  <c r="G897" i="1" s="1"/>
  <c r="G896" i="1" s="1"/>
  <c r="G892" i="1"/>
  <c r="G891" i="1" s="1"/>
  <c r="G890" i="1" s="1"/>
  <c r="G885" i="1"/>
  <c r="G884" i="1" s="1"/>
  <c r="G883" i="1" s="1"/>
  <c r="G882" i="1" s="1"/>
  <c r="G880" i="1"/>
  <c r="G879" i="1" s="1"/>
  <c r="G878" i="1" s="1"/>
  <c r="G877" i="1" s="1"/>
  <c r="G875" i="1"/>
  <c r="G874" i="1" s="1"/>
  <c r="G873" i="1" s="1"/>
  <c r="G872" i="1" s="1"/>
  <c r="G870" i="1"/>
  <c r="G869" i="1" s="1"/>
  <c r="G868" i="1" s="1"/>
  <c r="G864" i="1"/>
  <c r="G862" i="1"/>
  <c r="G857" i="1"/>
  <c r="G856" i="1" s="1"/>
  <c r="G855" i="1" s="1"/>
  <c r="G854" i="1" s="1"/>
  <c r="G851" i="1"/>
  <c r="G849" i="1"/>
  <c r="G844" i="1"/>
  <c r="G843" i="1" s="1"/>
  <c r="G842" i="1" s="1"/>
  <c r="G834" i="1"/>
  <c r="G833" i="1" s="1"/>
  <c r="G831" i="1"/>
  <c r="G830" i="1" s="1"/>
  <c r="G826" i="1"/>
  <c r="G825" i="1" s="1"/>
  <c r="G823" i="1"/>
  <c r="G822" i="1" s="1"/>
  <c r="G818" i="1"/>
  <c r="G817" i="1" s="1"/>
  <c r="G815" i="1"/>
  <c r="G814" i="1" s="1"/>
  <c r="G812" i="1"/>
  <c r="G811" i="1" s="1"/>
  <c r="G807" i="1"/>
  <c r="G806" i="1" s="1"/>
  <c r="G805" i="1" s="1"/>
  <c r="G804" i="1" s="1"/>
  <c r="G802" i="1"/>
  <c r="G801" i="1" s="1"/>
  <c r="G799" i="1"/>
  <c r="G798" i="1" s="1"/>
  <c r="G794" i="1"/>
  <c r="G793" i="1" s="1"/>
  <c r="G792" i="1" s="1"/>
  <c r="G791" i="1" s="1"/>
  <c r="G789" i="1"/>
  <c r="G788" i="1" s="1"/>
  <c r="G787" i="1" s="1"/>
  <c r="G786" i="1" s="1"/>
  <c r="G784" i="1"/>
  <c r="G783" i="1" s="1"/>
  <c r="G782" i="1" s="1"/>
  <c r="G781" i="1" s="1"/>
  <c r="G779" i="1"/>
  <c r="G778" i="1" s="1"/>
  <c r="G776" i="1"/>
  <c r="G775" i="1" s="1"/>
  <c r="G771" i="1"/>
  <c r="G770" i="1" s="1"/>
  <c r="G769" i="1" s="1"/>
  <c r="G768" i="1" s="1"/>
  <c r="G763" i="1"/>
  <c r="G762" i="1" s="1"/>
  <c r="G760" i="1"/>
  <c r="G759" i="1" s="1"/>
  <c r="G757" i="1"/>
  <c r="G755" i="1"/>
  <c r="G749" i="1"/>
  <c r="G747" i="1"/>
  <c r="G744" i="1"/>
  <c r="G743" i="1" s="1"/>
  <c r="G739" i="1"/>
  <c r="G738" i="1" s="1"/>
  <c r="G736" i="1"/>
  <c r="G735" i="1" s="1"/>
  <c r="G733" i="1"/>
  <c r="G732" i="1" s="1"/>
  <c r="G727" i="1"/>
  <c r="G726" i="1" s="1"/>
  <c r="G725" i="1" s="1"/>
  <c r="G724" i="1" s="1"/>
  <c r="G722" i="1"/>
  <c r="G717" i="1"/>
  <c r="G716" i="1" s="1"/>
  <c r="G714" i="1"/>
  <c r="G711" i="1"/>
  <c r="G705" i="1"/>
  <c r="G704" i="1" s="1"/>
  <c r="G703" i="1" s="1"/>
  <c r="G702" i="1" s="1"/>
  <c r="G700" i="1"/>
  <c r="G699" i="1" s="1"/>
  <c r="G698" i="1" s="1"/>
  <c r="G697" i="1" s="1"/>
  <c r="G692" i="1"/>
  <c r="G687" i="1"/>
  <c r="G682" i="1"/>
  <c r="G681" i="1" s="1"/>
  <c r="G678" i="1"/>
  <c r="G677" i="1" s="1"/>
  <c r="G672" i="1"/>
  <c r="G671" i="1" s="1"/>
  <c r="G668" i="1"/>
  <c r="G667" i="1" s="1"/>
  <c r="G663" i="1"/>
  <c r="G662" i="1" s="1"/>
  <c r="G661" i="1"/>
  <c r="G655" i="1"/>
  <c r="G654" i="1" s="1"/>
  <c r="G652" i="1"/>
  <c r="G651" i="1" s="1"/>
  <c r="G647" i="1"/>
  <c r="G646" i="1" s="1"/>
  <c r="G644" i="1"/>
  <c r="G643" i="1" s="1"/>
  <c r="G641" i="1"/>
  <c r="G640" i="1" s="1"/>
  <c r="G635" i="1"/>
  <c r="G632" i="1"/>
  <c r="G626" i="1"/>
  <c r="G625" i="1" s="1"/>
  <c r="G623" i="1"/>
  <c r="G622" i="1" s="1"/>
  <c r="G620" i="1"/>
  <c r="G619" i="1" s="1"/>
  <c r="G615" i="1"/>
  <c r="G614" i="1" s="1"/>
  <c r="G612" i="1"/>
  <c r="G609" i="1"/>
  <c r="G608" i="1" s="1"/>
  <c r="G604" i="1"/>
  <c r="G603" i="1" s="1"/>
  <c r="G601" i="1"/>
  <c r="G600" i="1" s="1"/>
  <c r="G598" i="1"/>
  <c r="G597" i="1" s="1"/>
  <c r="G593" i="1"/>
  <c r="G592" i="1" s="1"/>
  <c r="G590" i="1"/>
  <c r="G589" i="1" s="1"/>
  <c r="G585" i="1"/>
  <c r="G584" i="1" s="1"/>
  <c r="G582" i="1"/>
  <c r="G581" i="1" s="1"/>
  <c r="G579" i="1"/>
  <c r="G578" i="1" s="1"/>
  <c r="G574" i="1"/>
  <c r="G573" i="1" s="1"/>
  <c r="G571" i="1"/>
  <c r="G570" i="1" s="1"/>
  <c r="G568" i="1"/>
  <c r="G567" i="1" s="1"/>
  <c r="G507" i="1"/>
  <c r="G504" i="1"/>
  <c r="G501" i="1"/>
  <c r="G500" i="1" s="1"/>
  <c r="G496" i="1"/>
  <c r="G495" i="1" s="1"/>
  <c r="G493" i="1"/>
  <c r="G492" i="1" s="1"/>
  <c r="G490" i="1"/>
  <c r="G489" i="1" s="1"/>
  <c r="G485" i="1"/>
  <c r="G484" i="1" s="1"/>
  <c r="G482" i="1"/>
  <c r="G481" i="1" s="1"/>
  <c r="G479" i="1"/>
  <c r="G478" i="1" s="1"/>
  <c r="G474" i="1"/>
  <c r="G473" i="1" s="1"/>
  <c r="G471" i="1"/>
  <c r="G470" i="1" s="1"/>
  <c r="G468" i="1"/>
  <c r="G467" i="1" s="1"/>
  <c r="G463" i="1"/>
  <c r="G462" i="1" s="1"/>
  <c r="G461" i="1" s="1"/>
  <c r="G460" i="1" s="1"/>
  <c r="G458" i="1"/>
  <c r="G457" i="1" s="1"/>
  <c r="G455" i="1"/>
  <c r="G452" i="1"/>
  <c r="G451" i="1" s="1"/>
  <c r="G447" i="1"/>
  <c r="G446" i="1" s="1"/>
  <c r="G444" i="1"/>
  <c r="G443" i="1" s="1"/>
  <c r="G441" i="1"/>
  <c r="G440" i="1" s="1"/>
  <c r="G436" i="1"/>
  <c r="G435" i="1" s="1"/>
  <c r="G433" i="1"/>
  <c r="G432" i="1" s="1"/>
  <c r="G430" i="1"/>
  <c r="G429" i="1" s="1"/>
  <c r="G425" i="1"/>
  <c r="G424" i="1" s="1"/>
  <c r="G422" i="1"/>
  <c r="G421" i="1" s="1"/>
  <c r="G419" i="1"/>
  <c r="G418" i="1" s="1"/>
  <c r="G408" i="1"/>
  <c r="G407" i="1" s="1"/>
  <c r="G403" i="1"/>
  <c r="G402" i="1" s="1"/>
  <c r="G401" i="1" s="1"/>
  <c r="G400" i="1" s="1"/>
  <c r="G395" i="1"/>
  <c r="G394" i="1" s="1"/>
  <c r="G392" i="1"/>
  <c r="G391" i="1" s="1"/>
  <c r="G387" i="1"/>
  <c r="G386" i="1" s="1"/>
  <c r="G384" i="1"/>
  <c r="G383" i="1" s="1"/>
  <c r="G379" i="1"/>
  <c r="G378" i="1" s="1"/>
  <c r="G377" i="1" s="1"/>
  <c r="G376" i="1" s="1"/>
  <c r="G374" i="1"/>
  <c r="G373" i="1" s="1"/>
  <c r="G372" i="1" s="1"/>
  <c r="G371" i="1" s="1"/>
  <c r="G363" i="1"/>
  <c r="G362" i="1" s="1"/>
  <c r="G358" i="1"/>
  <c r="G357" i="1" s="1"/>
  <c r="G356" i="1" s="1"/>
  <c r="G355" i="1" s="1"/>
  <c r="G353" i="1"/>
  <c r="G352" i="1" s="1"/>
  <c r="G349" i="1"/>
  <c r="G348" i="1" s="1"/>
  <c r="G345" i="1"/>
  <c r="G344" i="1" s="1"/>
  <c r="G340" i="1"/>
  <c r="G339" i="1" s="1"/>
  <c r="G337" i="1"/>
  <c r="G336" i="1" s="1"/>
  <c r="G334" i="1"/>
  <c r="G333" i="1" s="1"/>
  <c r="G329" i="1"/>
  <c r="G328" i="1" s="1"/>
  <c r="G326" i="1"/>
  <c r="G325" i="1" s="1"/>
  <c r="G323" i="1"/>
  <c r="G322" i="1" s="1"/>
  <c r="G318" i="1"/>
  <c r="G317" i="1" s="1"/>
  <c r="G315" i="1"/>
  <c r="G314" i="1" s="1"/>
  <c r="G312" i="1"/>
  <c r="G311" i="1" s="1"/>
  <c r="G307" i="1"/>
  <c r="G306" i="1" s="1"/>
  <c r="G304" i="1"/>
  <c r="G303" i="1" s="1"/>
  <c r="G301" i="1"/>
  <c r="G298" i="1"/>
  <c r="G297" i="1" s="1"/>
  <c r="G295" i="1"/>
  <c r="G294" i="1" s="1"/>
  <c r="G289" i="1"/>
  <c r="G288" i="1" s="1"/>
  <c r="G286" i="1"/>
  <c r="G285" i="1" s="1"/>
  <c r="G283" i="1"/>
  <c r="G282" i="1" s="1"/>
  <c r="G278" i="1"/>
  <c r="G277" i="1" s="1"/>
  <c r="G275" i="1"/>
  <c r="G274" i="1" s="1"/>
  <c r="G272" i="1"/>
  <c r="G271" i="1" s="1"/>
  <c r="G269" i="1"/>
  <c r="G268" i="1" s="1"/>
  <c r="G259" i="1"/>
  <c r="G256" i="1"/>
  <c r="G255" i="1" s="1"/>
  <c r="G252" i="1"/>
  <c r="G250" i="1"/>
  <c r="G249" i="1" s="1"/>
  <c r="G247" i="1"/>
  <c r="G246" i="1" s="1"/>
  <c r="G244" i="1"/>
  <c r="G243" i="1" s="1"/>
  <c r="G227" i="1"/>
  <c r="G226" i="1" s="1"/>
  <c r="G224" i="1"/>
  <c r="G223" i="1" s="1"/>
  <c r="G221" i="1"/>
  <c r="G220" i="1" s="1"/>
  <c r="G216" i="1"/>
  <c r="G215" i="1" s="1"/>
  <c r="G213" i="1"/>
  <c r="G212" i="1" s="1"/>
  <c r="G210" i="1"/>
  <c r="G209" i="1" s="1"/>
  <c r="G202" i="1"/>
  <c r="G201" i="1" s="1"/>
  <c r="G188" i="1"/>
  <c r="G187" i="1" s="1"/>
  <c r="G186" i="1" s="1"/>
  <c r="G183" i="1"/>
  <c r="G182" i="1" s="1"/>
  <c r="G180" i="1"/>
  <c r="G179" i="1" s="1"/>
  <c r="G177" i="1"/>
  <c r="G172" i="1"/>
  <c r="G171" i="1" s="1"/>
  <c r="G170" i="1" s="1"/>
  <c r="G169" i="1" s="1"/>
  <c r="G167" i="1"/>
  <c r="G166" i="1" s="1"/>
  <c r="G165" i="1" s="1"/>
  <c r="G164" i="1" s="1"/>
  <c r="G161" i="1"/>
  <c r="G160" i="1" s="1"/>
  <c r="G157" i="1"/>
  <c r="G156" i="1" s="1"/>
  <c r="G153" i="1"/>
  <c r="G152" i="1" s="1"/>
  <c r="G148" i="1"/>
  <c r="G147" i="1" s="1"/>
  <c r="G146" i="1" s="1"/>
  <c r="G143" i="1"/>
  <c r="G142" i="1" s="1"/>
  <c r="G141" i="1" s="1"/>
  <c r="G136" i="1"/>
  <c r="G135" i="1" s="1"/>
  <c r="G134" i="1" s="1"/>
  <c r="G130" i="1"/>
  <c r="G129" i="1" s="1"/>
  <c r="G128" i="1" s="1"/>
  <c r="G127" i="1" s="1"/>
  <c r="G111" i="1"/>
  <c r="G108" i="1"/>
  <c r="G107" i="1" s="1"/>
  <c r="G103" i="1"/>
  <c r="G102" i="1" s="1"/>
  <c r="G101" i="1" s="1"/>
  <c r="G100" i="1" s="1"/>
  <c r="G98" i="1"/>
  <c r="G97" i="1" s="1"/>
  <c r="G96" i="1" s="1"/>
  <c r="G95" i="1" s="1"/>
  <c r="G93" i="1"/>
  <c r="G92" i="1" s="1"/>
  <c r="G91" i="1" s="1"/>
  <c r="G90" i="1" s="1"/>
  <c r="G88" i="1"/>
  <c r="G87" i="1" s="1"/>
  <c r="G86" i="1" s="1"/>
  <c r="G83" i="1"/>
  <c r="G82" i="1" s="1"/>
  <c r="G81" i="1" s="1"/>
  <c r="G80" i="1" s="1"/>
  <c r="G78" i="1"/>
  <c r="G77" i="1" s="1"/>
  <c r="G76" i="1" s="1"/>
  <c r="G75" i="1" s="1"/>
  <c r="G59" i="1"/>
  <c r="G58" i="1" s="1"/>
  <c r="G56" i="1"/>
  <c r="G54" i="1"/>
  <c r="G51" i="1"/>
  <c r="E15" i="7" s="1"/>
  <c r="E14" i="7" s="1"/>
  <c r="G49" i="1"/>
  <c r="G44" i="1"/>
  <c r="G43" i="1" s="1"/>
  <c r="G42" i="1" s="1"/>
  <c r="G39" i="1"/>
  <c r="G38" i="1" s="1"/>
  <c r="G37" i="1" s="1"/>
  <c r="G33" i="1"/>
  <c r="G32" i="1" s="1"/>
  <c r="G31" i="1" s="1"/>
  <c r="G23" i="1"/>
  <c r="G22" i="1" s="1"/>
  <c r="G21" i="1" s="1"/>
  <c r="G20" i="1" s="1"/>
  <c r="G18" i="1"/>
  <c r="G17" i="1" s="1"/>
  <c r="G16" i="1" s="1"/>
  <c r="H41" i="3"/>
  <c r="H1006" i="1"/>
  <c r="H1005" i="1" s="1"/>
  <c r="F1006" i="1"/>
  <c r="F1005" i="1" s="1"/>
  <c r="H1003" i="1"/>
  <c r="H1002" i="1" s="1"/>
  <c r="F1003" i="1"/>
  <c r="F1002" i="1" s="1"/>
  <c r="H998" i="1"/>
  <c r="H997" i="1" s="1"/>
  <c r="H996" i="1" s="1"/>
  <c r="H995" i="1" s="1"/>
  <c r="F998" i="1"/>
  <c r="F997" i="1" s="1"/>
  <c r="F996" i="1" s="1"/>
  <c r="F995" i="1" s="1"/>
  <c r="H993" i="1"/>
  <c r="H992" i="1" s="1"/>
  <c r="H991" i="1" s="1"/>
  <c r="F993" i="1"/>
  <c r="F992" i="1" s="1"/>
  <c r="F991" i="1" s="1"/>
  <c r="H968" i="1"/>
  <c r="H967" i="1" s="1"/>
  <c r="F968" i="1"/>
  <c r="F967" i="1" s="1"/>
  <c r="H950" i="1"/>
  <c r="H949" i="1" s="1"/>
  <c r="F950" i="1"/>
  <c r="F949" i="1" s="1"/>
  <c r="E31" i="3"/>
  <c r="E33" i="3"/>
  <c r="E34" i="3"/>
  <c r="E35" i="3"/>
  <c r="H16" i="3"/>
  <c r="H387" i="1"/>
  <c r="H386" i="1" s="1"/>
  <c r="F387" i="1"/>
  <c r="F386" i="1" s="1"/>
  <c r="H384" i="1"/>
  <c r="H383" i="1" s="1"/>
  <c r="F384" i="1"/>
  <c r="F383" i="1" s="1"/>
  <c r="H227" i="1"/>
  <c r="H226" i="1" s="1"/>
  <c r="F227" i="1"/>
  <c r="H224" i="1"/>
  <c r="H223" i="1" s="1"/>
  <c r="F224" i="1"/>
  <c r="H221" i="1"/>
  <c r="H220" i="1" s="1"/>
  <c r="F221" i="1"/>
  <c r="H216" i="1"/>
  <c r="H215" i="1" s="1"/>
  <c r="F216" i="1"/>
  <c r="F215" i="1" s="1"/>
  <c r="H213" i="1"/>
  <c r="H212" i="1" s="1"/>
  <c r="F213" i="1"/>
  <c r="F212" i="1" s="1"/>
  <c r="H210" i="1"/>
  <c r="H209" i="1" s="1"/>
  <c r="F210" i="1"/>
  <c r="F209" i="1" s="1"/>
  <c r="H700" i="1"/>
  <c r="H699" i="1" s="1"/>
  <c r="H698" i="1" s="1"/>
  <c r="H697" i="1" s="1"/>
  <c r="F700" i="1"/>
  <c r="F699" i="1" s="1"/>
  <c r="F698" i="1" s="1"/>
  <c r="F697" i="1" s="1"/>
  <c r="F345" i="1"/>
  <c r="F344" i="1" s="1"/>
  <c r="F395" i="1"/>
  <c r="F394" i="1" s="1"/>
  <c r="G14" i="6"/>
  <c r="G13" i="6" s="1"/>
  <c r="G12" i="6" s="1"/>
  <c r="I27" i="4" s="1"/>
  <c r="H14" i="6"/>
  <c r="H13" i="6" s="1"/>
  <c r="H12" i="6" s="1"/>
  <c r="J27" i="4" s="1"/>
  <c r="D14" i="6"/>
  <c r="D13" i="6" s="1"/>
  <c r="D12" i="6" s="1"/>
  <c r="F27" i="4" s="1"/>
  <c r="H59" i="1"/>
  <c r="H58" i="1" s="1"/>
  <c r="F59" i="1"/>
  <c r="F58" i="1" s="1"/>
  <c r="F250" i="1"/>
  <c r="F249" i="1" s="1"/>
  <c r="F41" i="3"/>
  <c r="F252" i="1"/>
  <c r="G41" i="3"/>
  <c r="F660" i="1"/>
  <c r="F659" i="1" s="1"/>
  <c r="F652" i="1"/>
  <c r="F651" i="1" s="1"/>
  <c r="H507" i="1"/>
  <c r="F507" i="1"/>
  <c r="F506" i="1" s="1"/>
  <c r="H504" i="1"/>
  <c r="F503" i="1"/>
  <c r="H501" i="1"/>
  <c r="H500" i="1" s="1"/>
  <c r="F501" i="1"/>
  <c r="F500" i="1" s="1"/>
  <c r="B14" i="5"/>
  <c r="B12" i="5"/>
  <c r="B11" i="5" s="1"/>
  <c r="B17" i="5"/>
  <c r="F35" i="3"/>
  <c r="G35" i="3"/>
  <c r="H35" i="3"/>
  <c r="E39" i="3"/>
  <c r="F39" i="3"/>
  <c r="G39" i="3"/>
  <c r="H39" i="3"/>
  <c r="F34" i="3"/>
  <c r="G34" i="3"/>
  <c r="H34" i="3"/>
  <c r="F33" i="3"/>
  <c r="G33" i="3"/>
  <c r="H33" i="3"/>
  <c r="F31" i="3"/>
  <c r="G31" i="3"/>
  <c r="H31" i="3"/>
  <c r="F41" i="4"/>
  <c r="B16" i="5"/>
  <c r="D28" i="2"/>
  <c r="E28" i="2"/>
  <c r="F28" i="2"/>
  <c r="G28" i="2"/>
  <c r="D31" i="2"/>
  <c r="E31" i="2"/>
  <c r="F31" i="2"/>
  <c r="G31" i="2"/>
  <c r="D47" i="2"/>
  <c r="E47" i="2"/>
  <c r="F47" i="2"/>
  <c r="G47" i="2"/>
  <c r="D57" i="2"/>
  <c r="E57" i="2"/>
  <c r="F57" i="2"/>
  <c r="G57" i="2"/>
  <c r="D65" i="2"/>
  <c r="E65" i="2"/>
  <c r="F65" i="2"/>
  <c r="G65" i="2"/>
  <c r="C28" i="2"/>
  <c r="C31" i="2"/>
  <c r="C47" i="2"/>
  <c r="C57" i="2"/>
  <c r="C65" i="2"/>
  <c r="H985" i="1"/>
  <c r="H984" i="1" s="1"/>
  <c r="F33" i="1"/>
  <c r="F32" i="1" s="1"/>
  <c r="F31" i="1" s="1"/>
  <c r="H259" i="1"/>
  <c r="F259" i="1"/>
  <c r="H256" i="1"/>
  <c r="H255" i="1" s="1"/>
  <c r="F256" i="1"/>
  <c r="F255" i="1" s="1"/>
  <c r="H183" i="1"/>
  <c r="H182" i="1" s="1"/>
  <c r="F183" i="1"/>
  <c r="F182" i="1" s="1"/>
  <c r="F717" i="1"/>
  <c r="F716" i="1" s="1"/>
  <c r="F711" i="1"/>
  <c r="H711" i="1"/>
  <c r="H353" i="1"/>
  <c r="H352" i="1" s="1"/>
  <c r="H278" i="1"/>
  <c r="H277" i="1" s="1"/>
  <c r="F278" i="1"/>
  <c r="F277" i="1" s="1"/>
  <c r="F275" i="1"/>
  <c r="F274" i="1" s="1"/>
  <c r="F269" i="1"/>
  <c r="F268" i="1" s="1"/>
  <c r="H1034" i="1"/>
  <c r="H1033" i="1" s="1"/>
  <c r="F1034" i="1"/>
  <c r="F1033" i="1" s="1"/>
  <c r="F1031" i="1"/>
  <c r="F1030" i="1" s="1"/>
  <c r="H1031" i="1"/>
  <c r="H1030" i="1" s="1"/>
  <c r="H1028" i="1"/>
  <c r="H1027" i="1" s="1"/>
  <c r="F1028" i="1"/>
  <c r="F1027" i="1" s="1"/>
  <c r="F1025" i="1"/>
  <c r="F1024" i="1" s="1"/>
  <c r="H1025" i="1"/>
  <c r="H1024" i="1" s="1"/>
  <c r="F1017" i="1"/>
  <c r="F1016" i="1" s="1"/>
  <c r="F1020" i="1"/>
  <c r="F1019" i="1" s="1"/>
  <c r="F1014" i="1"/>
  <c r="F1013" i="1" s="1"/>
  <c r="F1011" i="1"/>
  <c r="F1010" i="1" s="1"/>
  <c r="H1011" i="1"/>
  <c r="H1010" i="1" s="1"/>
  <c r="H1020" i="1"/>
  <c r="H1019" i="1" s="1"/>
  <c r="H1017" i="1"/>
  <c r="H1016" i="1" s="1"/>
  <c r="H1014" i="1"/>
  <c r="H1013" i="1" s="1"/>
  <c r="F430" i="1"/>
  <c r="F429" i="1" s="1"/>
  <c r="F452" i="1"/>
  <c r="F451" i="1" s="1"/>
  <c r="H458" i="1"/>
  <c r="H457" i="1" s="1"/>
  <c r="F458" i="1"/>
  <c r="F457" i="1" s="1"/>
  <c r="F490" i="1"/>
  <c r="F489" i="1" s="1"/>
  <c r="F479" i="1"/>
  <c r="F478" i="1" s="1"/>
  <c r="F468" i="1"/>
  <c r="F467" i="1" s="1"/>
  <c r="F692" i="1"/>
  <c r="F691" i="1" s="1"/>
  <c r="H692" i="1"/>
  <c r="F641" i="1"/>
  <c r="F672" i="1"/>
  <c r="F671" i="1" s="1"/>
  <c r="H747" i="1"/>
  <c r="F747" i="1"/>
  <c r="H779" i="1"/>
  <c r="H778" i="1" s="1"/>
  <c r="F779" i="1"/>
  <c r="F778" i="1" s="1"/>
  <c r="F960" i="1"/>
  <c r="F959" i="1" s="1"/>
  <c r="F958" i="1" s="1"/>
  <c r="F957" i="1" s="1"/>
  <c r="F864" i="1"/>
  <c r="H864" i="1"/>
  <c r="H851" i="1"/>
  <c r="F851" i="1"/>
  <c r="F632" i="1"/>
  <c r="H632" i="1"/>
  <c r="H349" i="1"/>
  <c r="H348" i="1" s="1"/>
  <c r="F349" i="1"/>
  <c r="F348" i="1" s="1"/>
  <c r="H988" i="1"/>
  <c r="H987" i="1" s="1"/>
  <c r="F988" i="1"/>
  <c r="F987" i="1" s="1"/>
  <c r="H973" i="1"/>
  <c r="H972" i="1" s="1"/>
  <c r="H971" i="1" s="1"/>
  <c r="F973" i="1"/>
  <c r="F972" i="1" s="1"/>
  <c r="F971" i="1" s="1"/>
  <c r="F970" i="1" s="1"/>
  <c r="H965" i="1"/>
  <c r="H964" i="1" s="1"/>
  <c r="F965" i="1"/>
  <c r="F964" i="1" s="1"/>
  <c r="H955" i="1"/>
  <c r="H954" i="1" s="1"/>
  <c r="H953" i="1" s="1"/>
  <c r="H952" i="1" s="1"/>
  <c r="F955" i="1"/>
  <c r="F954" i="1" s="1"/>
  <c r="F953" i="1" s="1"/>
  <c r="F952" i="1" s="1"/>
  <c r="H947" i="1"/>
  <c r="H946" i="1" s="1"/>
  <c r="F947" i="1"/>
  <c r="F946" i="1" s="1"/>
  <c r="H944" i="1"/>
  <c r="H943" i="1" s="1"/>
  <c r="F944" i="1"/>
  <c r="F943" i="1" s="1"/>
  <c r="H939" i="1"/>
  <c r="H938" i="1" s="1"/>
  <c r="H937" i="1" s="1"/>
  <c r="F939" i="1"/>
  <c r="F938" i="1" s="1"/>
  <c r="F937" i="1" s="1"/>
  <c r="H933" i="1"/>
  <c r="H932" i="1" s="1"/>
  <c r="H931" i="1" s="1"/>
  <c r="H930" i="1" s="1"/>
  <c r="F933" i="1"/>
  <c r="F932" i="1" s="1"/>
  <c r="F931" i="1" s="1"/>
  <c r="F930" i="1" s="1"/>
  <c r="H928" i="1"/>
  <c r="H927" i="1" s="1"/>
  <c r="H926" i="1" s="1"/>
  <c r="H925" i="1" s="1"/>
  <c r="F928" i="1"/>
  <c r="F927" i="1" s="1"/>
  <c r="F926" i="1" s="1"/>
  <c r="F925" i="1" s="1"/>
  <c r="H923" i="1"/>
  <c r="H922" i="1" s="1"/>
  <c r="H921" i="1" s="1"/>
  <c r="H920" i="1" s="1"/>
  <c r="F923" i="1"/>
  <c r="F922" i="1" s="1"/>
  <c r="F921" i="1" s="1"/>
  <c r="F920" i="1" s="1"/>
  <c r="H918" i="1"/>
  <c r="H917" i="1" s="1"/>
  <c r="H916" i="1" s="1"/>
  <c r="F918" i="1"/>
  <c r="F917" i="1" s="1"/>
  <c r="F916" i="1" s="1"/>
  <c r="H913" i="1"/>
  <c r="H912" i="1" s="1"/>
  <c r="H911" i="1" s="1"/>
  <c r="H910" i="1" s="1"/>
  <c r="F913" i="1"/>
  <c r="F912" i="1" s="1"/>
  <c r="F911" i="1" s="1"/>
  <c r="F910" i="1" s="1"/>
  <c r="H908" i="1"/>
  <c r="H907" i="1" s="1"/>
  <c r="H906" i="1" s="1"/>
  <c r="H905" i="1" s="1"/>
  <c r="F908" i="1"/>
  <c r="F907" i="1" s="1"/>
  <c r="F906" i="1" s="1"/>
  <c r="F905" i="1" s="1"/>
  <c r="H903" i="1"/>
  <c r="H902" i="1" s="1"/>
  <c r="H901" i="1" s="1"/>
  <c r="H900" i="1" s="1"/>
  <c r="F903" i="1"/>
  <c r="F902" i="1" s="1"/>
  <c r="F901" i="1" s="1"/>
  <c r="F900" i="1" s="1"/>
  <c r="H898" i="1"/>
  <c r="H897" i="1" s="1"/>
  <c r="H896" i="1" s="1"/>
  <c r="H892" i="1"/>
  <c r="H891" i="1" s="1"/>
  <c r="H890" i="1" s="1"/>
  <c r="F892" i="1"/>
  <c r="F891" i="1" s="1"/>
  <c r="F890" i="1" s="1"/>
  <c r="H885" i="1"/>
  <c r="H884" i="1" s="1"/>
  <c r="H883" i="1" s="1"/>
  <c r="H882" i="1" s="1"/>
  <c r="F885" i="1"/>
  <c r="F884" i="1" s="1"/>
  <c r="F883" i="1" s="1"/>
  <c r="F882" i="1" s="1"/>
  <c r="H880" i="1"/>
  <c r="H879" i="1" s="1"/>
  <c r="H878" i="1" s="1"/>
  <c r="H877" i="1" s="1"/>
  <c r="F880" i="1"/>
  <c r="F879" i="1" s="1"/>
  <c r="F878" i="1" s="1"/>
  <c r="F877" i="1" s="1"/>
  <c r="H875" i="1"/>
  <c r="H874" i="1" s="1"/>
  <c r="H873" i="1" s="1"/>
  <c r="F875" i="1"/>
  <c r="F874" i="1" s="1"/>
  <c r="F873" i="1" s="1"/>
  <c r="H870" i="1"/>
  <c r="H869" i="1" s="1"/>
  <c r="H868" i="1" s="1"/>
  <c r="F870" i="1"/>
  <c r="F869" i="1" s="1"/>
  <c r="F868" i="1" s="1"/>
  <c r="H862" i="1"/>
  <c r="F862" i="1"/>
  <c r="H857" i="1"/>
  <c r="H856" i="1" s="1"/>
  <c r="H855" i="1" s="1"/>
  <c r="H854" i="1" s="1"/>
  <c r="F857" i="1"/>
  <c r="F856" i="1" s="1"/>
  <c r="F855" i="1" s="1"/>
  <c r="F854" i="1" s="1"/>
  <c r="H849" i="1"/>
  <c r="F849" i="1"/>
  <c r="H844" i="1"/>
  <c r="H843" i="1" s="1"/>
  <c r="H842" i="1" s="1"/>
  <c r="F844" i="1"/>
  <c r="F843" i="1" s="1"/>
  <c r="F842" i="1" s="1"/>
  <c r="H834" i="1"/>
  <c r="H833" i="1" s="1"/>
  <c r="F834" i="1"/>
  <c r="F833" i="1" s="1"/>
  <c r="H831" i="1"/>
  <c r="H830" i="1" s="1"/>
  <c r="F831" i="1"/>
  <c r="F830" i="1" s="1"/>
  <c r="H826" i="1"/>
  <c r="H825" i="1" s="1"/>
  <c r="F826" i="1"/>
  <c r="F825" i="1" s="1"/>
  <c r="H823" i="1"/>
  <c r="H822" i="1" s="1"/>
  <c r="F823" i="1"/>
  <c r="F822" i="1" s="1"/>
  <c r="H818" i="1"/>
  <c r="H817" i="1" s="1"/>
  <c r="F818" i="1"/>
  <c r="F817" i="1" s="1"/>
  <c r="H815" i="1"/>
  <c r="H814" i="1" s="1"/>
  <c r="F815" i="1"/>
  <c r="F814" i="1" s="1"/>
  <c r="H812" i="1"/>
  <c r="H811" i="1" s="1"/>
  <c r="F812" i="1"/>
  <c r="F811" i="1" s="1"/>
  <c r="H807" i="1"/>
  <c r="H806" i="1" s="1"/>
  <c r="H805" i="1" s="1"/>
  <c r="H804" i="1" s="1"/>
  <c r="F807" i="1"/>
  <c r="F806" i="1" s="1"/>
  <c r="F805" i="1" s="1"/>
  <c r="F804" i="1" s="1"/>
  <c r="H802" i="1"/>
  <c r="H801" i="1" s="1"/>
  <c r="F802" i="1"/>
  <c r="F801" i="1" s="1"/>
  <c r="H799" i="1"/>
  <c r="H798" i="1" s="1"/>
  <c r="F799" i="1"/>
  <c r="F798" i="1" s="1"/>
  <c r="H794" i="1"/>
  <c r="H793" i="1" s="1"/>
  <c r="H792" i="1" s="1"/>
  <c r="H791" i="1" s="1"/>
  <c r="F794" i="1"/>
  <c r="F793" i="1" s="1"/>
  <c r="F792" i="1" s="1"/>
  <c r="F791" i="1" s="1"/>
  <c r="H789" i="1"/>
  <c r="H788" i="1" s="1"/>
  <c r="H787" i="1" s="1"/>
  <c r="H786" i="1" s="1"/>
  <c r="F789" i="1"/>
  <c r="F788" i="1" s="1"/>
  <c r="F787" i="1" s="1"/>
  <c r="F786" i="1" s="1"/>
  <c r="H784" i="1"/>
  <c r="H783" i="1" s="1"/>
  <c r="H782" i="1" s="1"/>
  <c r="H781" i="1" s="1"/>
  <c r="F784" i="1"/>
  <c r="F783" i="1" s="1"/>
  <c r="F782" i="1" s="1"/>
  <c r="F781" i="1" s="1"/>
  <c r="H776" i="1"/>
  <c r="H775" i="1" s="1"/>
  <c r="F776" i="1"/>
  <c r="F775" i="1" s="1"/>
  <c r="H771" i="1"/>
  <c r="H770" i="1" s="1"/>
  <c r="H769" i="1" s="1"/>
  <c r="H768" i="1" s="1"/>
  <c r="F771" i="1"/>
  <c r="F770" i="1" s="1"/>
  <c r="F769" i="1" s="1"/>
  <c r="F768" i="1" s="1"/>
  <c r="H763" i="1"/>
  <c r="H762" i="1" s="1"/>
  <c r="F763" i="1"/>
  <c r="F762" i="1" s="1"/>
  <c r="H760" i="1"/>
  <c r="H759" i="1" s="1"/>
  <c r="F760" i="1"/>
  <c r="F759" i="1" s="1"/>
  <c r="H757" i="1"/>
  <c r="F757" i="1"/>
  <c r="H755" i="1"/>
  <c r="F755" i="1"/>
  <c r="H749" i="1"/>
  <c r="F749" i="1"/>
  <c r="H744" i="1"/>
  <c r="H743" i="1" s="1"/>
  <c r="F744" i="1"/>
  <c r="F743" i="1" s="1"/>
  <c r="H739" i="1"/>
  <c r="H738" i="1" s="1"/>
  <c r="F739" i="1"/>
  <c r="F738" i="1" s="1"/>
  <c r="H736" i="1"/>
  <c r="H735" i="1" s="1"/>
  <c r="F736" i="1"/>
  <c r="F735" i="1" s="1"/>
  <c r="H733" i="1"/>
  <c r="H732" i="1" s="1"/>
  <c r="F733" i="1"/>
  <c r="F732" i="1" s="1"/>
  <c r="H727" i="1"/>
  <c r="H726" i="1" s="1"/>
  <c r="H725" i="1" s="1"/>
  <c r="H724" i="1" s="1"/>
  <c r="F727" i="1"/>
  <c r="F726" i="1" s="1"/>
  <c r="F725" i="1" s="1"/>
  <c r="F724" i="1" s="1"/>
  <c r="H722" i="1"/>
  <c r="F722" i="1"/>
  <c r="H717" i="1"/>
  <c r="H716" i="1" s="1"/>
  <c r="H714" i="1"/>
  <c r="F714" i="1"/>
  <c r="H705" i="1"/>
  <c r="H704" i="1" s="1"/>
  <c r="H703" i="1" s="1"/>
  <c r="H702" i="1" s="1"/>
  <c r="F705" i="1"/>
  <c r="F704" i="1" s="1"/>
  <c r="F703" i="1" s="1"/>
  <c r="F702" i="1" s="1"/>
  <c r="H687" i="1"/>
  <c r="F687" i="1"/>
  <c r="F686" i="1" s="1"/>
  <c r="F685" i="1" s="1"/>
  <c r="F684" i="1" s="1"/>
  <c r="H682" i="1"/>
  <c r="H681" i="1" s="1"/>
  <c r="H678" i="1"/>
  <c r="H677" i="1" s="1"/>
  <c r="F678" i="1"/>
  <c r="F677" i="1" s="1"/>
  <c r="H672" i="1"/>
  <c r="H671" i="1" s="1"/>
  <c r="H668" i="1"/>
  <c r="H667" i="1" s="1"/>
  <c r="F668" i="1"/>
  <c r="F667" i="1" s="1"/>
  <c r="H663" i="1"/>
  <c r="H662" i="1" s="1"/>
  <c r="F663" i="1"/>
  <c r="F662" i="1" s="1"/>
  <c r="H661" i="1"/>
  <c r="H40" i="3" s="1"/>
  <c r="H655" i="1"/>
  <c r="H654" i="1" s="1"/>
  <c r="F655" i="1"/>
  <c r="F654" i="1" s="1"/>
  <c r="H652" i="1"/>
  <c r="H651" i="1" s="1"/>
  <c r="H647" i="1"/>
  <c r="H646" i="1" s="1"/>
  <c r="F647" i="1"/>
  <c r="F646" i="1" s="1"/>
  <c r="H644" i="1"/>
  <c r="H643" i="1" s="1"/>
  <c r="F644" i="1"/>
  <c r="F643" i="1" s="1"/>
  <c r="H641" i="1"/>
  <c r="H640" i="1" s="1"/>
  <c r="H635" i="1"/>
  <c r="F635" i="1"/>
  <c r="H626" i="1"/>
  <c r="H625" i="1" s="1"/>
  <c r="F626" i="1"/>
  <c r="F625" i="1" s="1"/>
  <c r="H623" i="1"/>
  <c r="H622" i="1" s="1"/>
  <c r="F623" i="1"/>
  <c r="F622" i="1" s="1"/>
  <c r="H620" i="1"/>
  <c r="H619" i="1" s="1"/>
  <c r="F620" i="1"/>
  <c r="F619" i="1" s="1"/>
  <c r="H615" i="1"/>
  <c r="H614" i="1" s="1"/>
  <c r="F615" i="1"/>
  <c r="F614" i="1" s="1"/>
  <c r="H612" i="1"/>
  <c r="H611" i="1" s="1"/>
  <c r="H609" i="1"/>
  <c r="H608" i="1" s="1"/>
  <c r="F609" i="1"/>
  <c r="F608" i="1" s="1"/>
  <c r="H604" i="1"/>
  <c r="H603" i="1" s="1"/>
  <c r="F604" i="1"/>
  <c r="F603" i="1" s="1"/>
  <c r="H601" i="1"/>
  <c r="H600" i="1" s="1"/>
  <c r="F601" i="1"/>
  <c r="F600" i="1" s="1"/>
  <c r="H598" i="1"/>
  <c r="H597" i="1" s="1"/>
  <c r="F598" i="1"/>
  <c r="F597" i="1" s="1"/>
  <c r="H593" i="1"/>
  <c r="H592" i="1" s="1"/>
  <c r="F593" i="1"/>
  <c r="F592" i="1" s="1"/>
  <c r="H590" i="1"/>
  <c r="H589" i="1" s="1"/>
  <c r="F590" i="1"/>
  <c r="F589" i="1" s="1"/>
  <c r="H585" i="1"/>
  <c r="H584" i="1" s="1"/>
  <c r="F585" i="1"/>
  <c r="F584" i="1" s="1"/>
  <c r="H582" i="1"/>
  <c r="H581" i="1" s="1"/>
  <c r="F581" i="1"/>
  <c r="H579" i="1"/>
  <c r="H578" i="1" s="1"/>
  <c r="F579" i="1"/>
  <c r="F578" i="1" s="1"/>
  <c r="H574" i="1"/>
  <c r="H573" i="1" s="1"/>
  <c r="F574" i="1"/>
  <c r="F573" i="1" s="1"/>
  <c r="H571" i="1"/>
  <c r="H570" i="1" s="1"/>
  <c r="F571" i="1"/>
  <c r="F570" i="1" s="1"/>
  <c r="H568" i="1"/>
  <c r="H567" i="1" s="1"/>
  <c r="F568" i="1"/>
  <c r="F567" i="1" s="1"/>
  <c r="H496" i="1"/>
  <c r="H495" i="1" s="1"/>
  <c r="F496" i="1"/>
  <c r="F495" i="1" s="1"/>
  <c r="H493" i="1"/>
  <c r="H492" i="1" s="1"/>
  <c r="F493" i="1"/>
  <c r="F492" i="1" s="1"/>
  <c r="H490" i="1"/>
  <c r="H489" i="1" s="1"/>
  <c r="H485" i="1"/>
  <c r="H484" i="1" s="1"/>
  <c r="F485" i="1"/>
  <c r="F484" i="1" s="1"/>
  <c r="H482" i="1"/>
  <c r="H481" i="1" s="1"/>
  <c r="F482" i="1"/>
  <c r="F481" i="1" s="1"/>
  <c r="H479" i="1"/>
  <c r="H478" i="1" s="1"/>
  <c r="H474" i="1"/>
  <c r="H473" i="1" s="1"/>
  <c r="F474" i="1"/>
  <c r="F473" i="1" s="1"/>
  <c r="H471" i="1"/>
  <c r="H470" i="1" s="1"/>
  <c r="F471" i="1"/>
  <c r="F470" i="1" s="1"/>
  <c r="H468" i="1"/>
  <c r="H467" i="1" s="1"/>
  <c r="H463" i="1"/>
  <c r="H462" i="1" s="1"/>
  <c r="H461" i="1" s="1"/>
  <c r="H460" i="1" s="1"/>
  <c r="F463" i="1"/>
  <c r="F462" i="1" s="1"/>
  <c r="F461" i="1" s="1"/>
  <c r="F460" i="1" s="1"/>
  <c r="H455" i="1"/>
  <c r="F455" i="1"/>
  <c r="H452" i="1"/>
  <c r="H451" i="1" s="1"/>
  <c r="H447" i="1"/>
  <c r="H446" i="1" s="1"/>
  <c r="F447" i="1"/>
  <c r="F446" i="1" s="1"/>
  <c r="H444" i="1"/>
  <c r="H443" i="1" s="1"/>
  <c r="F444" i="1"/>
  <c r="F443" i="1" s="1"/>
  <c r="H441" i="1"/>
  <c r="H440" i="1" s="1"/>
  <c r="F441" i="1"/>
  <c r="F440" i="1" s="1"/>
  <c r="H436" i="1"/>
  <c r="H435" i="1" s="1"/>
  <c r="F436" i="1"/>
  <c r="F435" i="1" s="1"/>
  <c r="H433" i="1"/>
  <c r="H432" i="1" s="1"/>
  <c r="F433" i="1"/>
  <c r="F432" i="1" s="1"/>
  <c r="H430" i="1"/>
  <c r="H429" i="1" s="1"/>
  <c r="H425" i="1"/>
  <c r="H424" i="1" s="1"/>
  <c r="H422" i="1"/>
  <c r="H421" i="1" s="1"/>
  <c r="F422" i="1"/>
  <c r="F421" i="1" s="1"/>
  <c r="H419" i="1"/>
  <c r="H418" i="1" s="1"/>
  <c r="F419" i="1"/>
  <c r="F418" i="1" s="1"/>
  <c r="H408" i="1"/>
  <c r="H407" i="1" s="1"/>
  <c r="F408" i="1"/>
  <c r="F407" i="1" s="1"/>
  <c r="H403" i="1"/>
  <c r="H402" i="1" s="1"/>
  <c r="H401" i="1" s="1"/>
  <c r="H400" i="1" s="1"/>
  <c r="F403" i="1"/>
  <c r="F402" i="1" s="1"/>
  <c r="F401" i="1" s="1"/>
  <c r="F400" i="1" s="1"/>
  <c r="H395" i="1"/>
  <c r="H394" i="1" s="1"/>
  <c r="H392" i="1"/>
  <c r="H391" i="1" s="1"/>
  <c r="H379" i="1"/>
  <c r="H378" i="1" s="1"/>
  <c r="H377" i="1" s="1"/>
  <c r="H376" i="1" s="1"/>
  <c r="F379" i="1"/>
  <c r="F378" i="1" s="1"/>
  <c r="F377" i="1" s="1"/>
  <c r="F376" i="1" s="1"/>
  <c r="H374" i="1"/>
  <c r="H373" i="1" s="1"/>
  <c r="H372" i="1" s="1"/>
  <c r="H371" i="1" s="1"/>
  <c r="F374" i="1"/>
  <c r="F373" i="1" s="1"/>
  <c r="F372" i="1" s="1"/>
  <c r="F371" i="1" s="1"/>
  <c r="H363" i="1"/>
  <c r="H362" i="1" s="1"/>
  <c r="F363" i="1"/>
  <c r="F362" i="1" s="1"/>
  <c r="H358" i="1"/>
  <c r="H357" i="1" s="1"/>
  <c r="H356" i="1" s="1"/>
  <c r="H355" i="1" s="1"/>
  <c r="F358" i="1"/>
  <c r="F357" i="1" s="1"/>
  <c r="F356" i="1" s="1"/>
  <c r="F355" i="1" s="1"/>
  <c r="H345" i="1"/>
  <c r="H344" i="1" s="1"/>
  <c r="H340" i="1"/>
  <c r="H339" i="1" s="1"/>
  <c r="F340" i="1"/>
  <c r="F339" i="1" s="1"/>
  <c r="H337" i="1"/>
  <c r="H336" i="1" s="1"/>
  <c r="F337" i="1"/>
  <c r="F336" i="1" s="1"/>
  <c r="H334" i="1"/>
  <c r="H333" i="1" s="1"/>
  <c r="F334" i="1"/>
  <c r="F333" i="1" s="1"/>
  <c r="H329" i="1"/>
  <c r="H328" i="1" s="1"/>
  <c r="F329" i="1"/>
  <c r="F328" i="1" s="1"/>
  <c r="H326" i="1"/>
  <c r="H325" i="1" s="1"/>
  <c r="F326" i="1"/>
  <c r="F325" i="1" s="1"/>
  <c r="H323" i="1"/>
  <c r="H322" i="1" s="1"/>
  <c r="F323" i="1"/>
  <c r="F322" i="1" s="1"/>
  <c r="H318" i="1"/>
  <c r="H317" i="1" s="1"/>
  <c r="F318" i="1"/>
  <c r="F317" i="1" s="1"/>
  <c r="H315" i="1"/>
  <c r="H314" i="1" s="1"/>
  <c r="F315" i="1"/>
  <c r="F314" i="1" s="1"/>
  <c r="H312" i="1"/>
  <c r="H311" i="1" s="1"/>
  <c r="F312" i="1"/>
  <c r="F311" i="1" s="1"/>
  <c r="H307" i="1"/>
  <c r="H306" i="1" s="1"/>
  <c r="F307" i="1"/>
  <c r="F306" i="1" s="1"/>
  <c r="H304" i="1"/>
  <c r="H303" i="1" s="1"/>
  <c r="F304" i="1"/>
  <c r="F303" i="1" s="1"/>
  <c r="H301" i="1"/>
  <c r="F301" i="1"/>
  <c r="H298" i="1"/>
  <c r="H297" i="1" s="1"/>
  <c r="F298" i="1"/>
  <c r="F297" i="1" s="1"/>
  <c r="H295" i="1"/>
  <c r="H294" i="1" s="1"/>
  <c r="F295" i="1"/>
  <c r="F294" i="1" s="1"/>
  <c r="H289" i="1"/>
  <c r="H288" i="1" s="1"/>
  <c r="F289" i="1"/>
  <c r="F288" i="1" s="1"/>
  <c r="H286" i="1"/>
  <c r="H285" i="1" s="1"/>
  <c r="F286" i="1"/>
  <c r="F285" i="1" s="1"/>
  <c r="H283" i="1"/>
  <c r="H282" i="1" s="1"/>
  <c r="F283" i="1"/>
  <c r="F282" i="1" s="1"/>
  <c r="H275" i="1"/>
  <c r="H274" i="1" s="1"/>
  <c r="H272" i="1"/>
  <c r="H271" i="1" s="1"/>
  <c r="F272" i="1"/>
  <c r="F271" i="1" s="1"/>
  <c r="H269" i="1"/>
  <c r="H268" i="1" s="1"/>
  <c r="H252" i="1"/>
  <c r="H250" i="1"/>
  <c r="H249" i="1" s="1"/>
  <c r="H247" i="1"/>
  <c r="F10" i="7" s="1"/>
  <c r="F9" i="7" s="1"/>
  <c r="F8" i="7" s="1"/>
  <c r="B10" i="7"/>
  <c r="H244" i="1"/>
  <c r="H243" i="1" s="1"/>
  <c r="F244" i="1"/>
  <c r="F243" i="1" s="1"/>
  <c r="H202" i="1"/>
  <c r="H201" i="1" s="1"/>
  <c r="H200" i="1" s="1"/>
  <c r="H199" i="1" s="1"/>
  <c r="F202" i="1"/>
  <c r="F201" i="1" s="1"/>
  <c r="F200" i="1" s="1"/>
  <c r="H188" i="1"/>
  <c r="H187" i="1" s="1"/>
  <c r="F188" i="1"/>
  <c r="F187" i="1" s="1"/>
  <c r="F186" i="1" s="1"/>
  <c r="H180" i="1"/>
  <c r="H179" i="1" s="1"/>
  <c r="F180" i="1"/>
  <c r="F179" i="1" s="1"/>
  <c r="H177" i="1"/>
  <c r="H176" i="1" s="1"/>
  <c r="F177" i="1"/>
  <c r="H172" i="1"/>
  <c r="H171" i="1" s="1"/>
  <c r="H170" i="1" s="1"/>
  <c r="H169" i="1" s="1"/>
  <c r="F172" i="1"/>
  <c r="F171" i="1" s="1"/>
  <c r="F170" i="1" s="1"/>
  <c r="F169" i="1" s="1"/>
  <c r="H167" i="1"/>
  <c r="H166" i="1" s="1"/>
  <c r="H165" i="1" s="1"/>
  <c r="H164" i="1" s="1"/>
  <c r="F167" i="1"/>
  <c r="F166" i="1" s="1"/>
  <c r="F165" i="1" s="1"/>
  <c r="F164" i="1" s="1"/>
  <c r="H161" i="1"/>
  <c r="H160" i="1" s="1"/>
  <c r="F161" i="1"/>
  <c r="H157" i="1"/>
  <c r="H156" i="1" s="1"/>
  <c r="F157" i="1"/>
  <c r="D42" i="5" s="1"/>
  <c r="C42" i="5"/>
  <c r="C39" i="5" s="1"/>
  <c r="H153" i="1"/>
  <c r="H152" i="1" s="1"/>
  <c r="F153" i="1"/>
  <c r="F152" i="1" s="1"/>
  <c r="H148" i="1"/>
  <c r="H147" i="1" s="1"/>
  <c r="H146" i="1" s="1"/>
  <c r="F148" i="1"/>
  <c r="F147" i="1" s="1"/>
  <c r="F146" i="1" s="1"/>
  <c r="F145" i="1" s="1"/>
  <c r="H143" i="1"/>
  <c r="H142" i="1" s="1"/>
  <c r="H141" i="1" s="1"/>
  <c r="F143" i="1"/>
  <c r="F142" i="1" s="1"/>
  <c r="F141" i="1" s="1"/>
  <c r="H136" i="1"/>
  <c r="F136" i="1"/>
  <c r="F135" i="1" s="1"/>
  <c r="F134" i="1" s="1"/>
  <c r="H130" i="1"/>
  <c r="H129" i="1" s="1"/>
  <c r="H128" i="1" s="1"/>
  <c r="H127" i="1" s="1"/>
  <c r="F130" i="1"/>
  <c r="F129" i="1" s="1"/>
  <c r="F128" i="1" s="1"/>
  <c r="F127" i="1" s="1"/>
  <c r="H111" i="1"/>
  <c r="H110" i="1" s="1"/>
  <c r="F111" i="1"/>
  <c r="H108" i="1"/>
  <c r="H107" i="1" s="1"/>
  <c r="F108" i="1"/>
  <c r="F107" i="1" s="1"/>
  <c r="H103" i="1"/>
  <c r="H102" i="1" s="1"/>
  <c r="H101" i="1" s="1"/>
  <c r="H100" i="1" s="1"/>
  <c r="F103" i="1"/>
  <c r="F102" i="1" s="1"/>
  <c r="F101" i="1" s="1"/>
  <c r="F100" i="1" s="1"/>
  <c r="H98" i="1"/>
  <c r="H97" i="1" s="1"/>
  <c r="H96" i="1" s="1"/>
  <c r="F98" i="1"/>
  <c r="F97" i="1" s="1"/>
  <c r="F96" i="1" s="1"/>
  <c r="H93" i="1"/>
  <c r="H92" i="1" s="1"/>
  <c r="H91" i="1" s="1"/>
  <c r="H90" i="1" s="1"/>
  <c r="F93" i="1"/>
  <c r="F92" i="1" s="1"/>
  <c r="F91" i="1" s="1"/>
  <c r="F90" i="1" s="1"/>
  <c r="H88" i="1"/>
  <c r="H87" i="1" s="1"/>
  <c r="H86" i="1" s="1"/>
  <c r="H85" i="1" s="1"/>
  <c r="F88" i="1"/>
  <c r="F87" i="1" s="1"/>
  <c r="F86" i="1" s="1"/>
  <c r="F85" i="1" s="1"/>
  <c r="H83" i="1"/>
  <c r="H82" i="1" s="1"/>
  <c r="H81" i="1" s="1"/>
  <c r="H80" i="1" s="1"/>
  <c r="F83" i="1"/>
  <c r="F82" i="1" s="1"/>
  <c r="F81" i="1" s="1"/>
  <c r="F80" i="1" s="1"/>
  <c r="H78" i="1"/>
  <c r="H77" i="1" s="1"/>
  <c r="H76" i="1" s="1"/>
  <c r="H75" i="1" s="1"/>
  <c r="F78" i="1"/>
  <c r="F77" i="1" s="1"/>
  <c r="F76" i="1" s="1"/>
  <c r="F75" i="1" s="1"/>
  <c r="H56" i="1"/>
  <c r="B17" i="7"/>
  <c r="B16" i="7" s="1"/>
  <c r="H54" i="1"/>
  <c r="F54" i="1"/>
  <c r="H51" i="1"/>
  <c r="F15" i="7" s="1"/>
  <c r="F14" i="7" s="1"/>
  <c r="F51" i="1"/>
  <c r="D15" i="7" s="1"/>
  <c r="D14" i="7" s="1"/>
  <c r="C14" i="7"/>
  <c r="B15" i="7"/>
  <c r="B14" i="7" s="1"/>
  <c r="H49" i="1"/>
  <c r="F49" i="1"/>
  <c r="H44" i="1"/>
  <c r="H43" i="1" s="1"/>
  <c r="H42" i="1" s="1"/>
  <c r="F44" i="1"/>
  <c r="F43" i="1" s="1"/>
  <c r="F42" i="1" s="1"/>
  <c r="F41" i="1" s="1"/>
  <c r="H39" i="1"/>
  <c r="H38" i="1" s="1"/>
  <c r="H37" i="1" s="1"/>
  <c r="F39" i="1"/>
  <c r="F38" i="1" s="1"/>
  <c r="F37" i="1" s="1"/>
  <c r="H33" i="1"/>
  <c r="H32" i="1" s="1"/>
  <c r="H31" i="1" s="1"/>
  <c r="H23" i="1"/>
  <c r="H22" i="1" s="1"/>
  <c r="H21" i="1" s="1"/>
  <c r="H20" i="1" s="1"/>
  <c r="F23" i="1"/>
  <c r="F22" i="1" s="1"/>
  <c r="F21" i="1" s="1"/>
  <c r="F20" i="1" s="1"/>
  <c r="H18" i="1"/>
  <c r="H17" i="1" s="1"/>
  <c r="H16" i="1" s="1"/>
  <c r="H15" i="1" s="1"/>
  <c r="F18" i="1"/>
  <c r="F17" i="1" s="1"/>
  <c r="F16" i="1" s="1"/>
  <c r="F15" i="1" s="1"/>
  <c r="B15" i="5"/>
  <c r="F392" i="1"/>
  <c r="F391" i="1" s="1"/>
  <c r="F247" i="1"/>
  <c r="F246" i="1" s="1"/>
  <c r="F353" i="1"/>
  <c r="F352" i="1" s="1"/>
  <c r="F898" i="1"/>
  <c r="F897" i="1" s="1"/>
  <c r="F896" i="1" s="1"/>
  <c r="F985" i="1"/>
  <c r="F984" i="1" s="1"/>
  <c r="H960" i="1"/>
  <c r="H959" i="1" s="1"/>
  <c r="H958" i="1" s="1"/>
  <c r="H957" i="1" s="1"/>
  <c r="H454" i="1" l="1"/>
  <c r="F43" i="5"/>
  <c r="G454" i="1"/>
  <c r="E43" i="5"/>
  <c r="F454" i="1"/>
  <c r="F450" i="1" s="1"/>
  <c r="F449" i="1" s="1"/>
  <c r="D43" i="5"/>
  <c r="F390" i="1"/>
  <c r="F114" i="1"/>
  <c r="G660" i="1"/>
  <c r="G40" i="3"/>
  <c r="G38" i="3" s="1"/>
  <c r="I20" i="4" s="1"/>
  <c r="H829" i="1"/>
  <c r="H828" i="1" s="1"/>
  <c r="F300" i="1"/>
  <c r="F293" i="1" s="1"/>
  <c r="F292" i="1" s="1"/>
  <c r="D41" i="5"/>
  <c r="G300" i="1"/>
  <c r="E41" i="5"/>
  <c r="H300" i="1"/>
  <c r="F41" i="5"/>
  <c r="F990" i="1"/>
  <c r="H990" i="1"/>
  <c r="G990" i="1"/>
  <c r="D40" i="5"/>
  <c r="H686" i="1"/>
  <c r="H685" i="1" s="1"/>
  <c r="H684" i="1" s="1"/>
  <c r="F32" i="5"/>
  <c r="F31" i="5" s="1"/>
  <c r="G686" i="1"/>
  <c r="G685" i="1" s="1"/>
  <c r="G684" i="1" s="1"/>
  <c r="E32" i="5"/>
  <c r="E31" i="5" s="1"/>
  <c r="H506" i="1"/>
  <c r="G506" i="1"/>
  <c r="G503" i="1"/>
  <c r="E40" i="5"/>
  <c r="H503" i="1"/>
  <c r="F40" i="5"/>
  <c r="F220" i="1"/>
  <c r="D32" i="5"/>
  <c r="D31" i="5" s="1"/>
  <c r="F160" i="1"/>
  <c r="G829" i="1"/>
  <c r="G828" i="1" s="1"/>
  <c r="F829" i="1"/>
  <c r="F406" i="1"/>
  <c r="F405" i="1" s="1"/>
  <c r="G406" i="1"/>
  <c r="G405" i="1" s="1"/>
  <c r="H406" i="1"/>
  <c r="H405" i="1" s="1"/>
  <c r="F332" i="1"/>
  <c r="G242" i="1"/>
  <c r="F242" i="1"/>
  <c r="F241" i="1" s="1"/>
  <c r="G200" i="1"/>
  <c r="G199" i="1" s="1"/>
  <c r="F199" i="1"/>
  <c r="H186" i="1"/>
  <c r="H185" i="1" s="1"/>
  <c r="H114" i="1"/>
  <c r="H113" i="1" s="1"/>
  <c r="G114" i="1"/>
  <c r="G113" i="1" s="1"/>
  <c r="F113" i="1"/>
  <c r="H861" i="1"/>
  <c r="H860" i="1" s="1"/>
  <c r="H859" i="1" s="1"/>
  <c r="H853" i="1" s="1"/>
  <c r="D29" i="3"/>
  <c r="H30" i="3"/>
  <c r="J19" i="4" s="1"/>
  <c r="E17" i="7"/>
  <c r="E16" i="7" s="1"/>
  <c r="E13" i="7" s="1"/>
  <c r="E46" i="5"/>
  <c r="E45" i="5" s="1"/>
  <c r="E27" i="1"/>
  <c r="E26" i="1" s="1"/>
  <c r="E42" i="5"/>
  <c r="H382" i="1"/>
  <c r="H381" i="1" s="1"/>
  <c r="E10" i="7"/>
  <c r="G10" i="6" s="1"/>
  <c r="G9" i="6" s="1"/>
  <c r="G8" i="6" s="1"/>
  <c r="I26" i="4" s="1"/>
  <c r="I28" i="4" s="1"/>
  <c r="F963" i="1"/>
  <c r="F962" i="1" s="1"/>
  <c r="G861" i="1"/>
  <c r="G860" i="1" s="1"/>
  <c r="G859" i="1" s="1"/>
  <c r="G853" i="1" s="1"/>
  <c r="F746" i="1"/>
  <c r="F742" i="1" s="1"/>
  <c r="F741" i="1" s="1"/>
  <c r="H53" i="1"/>
  <c r="H746" i="1"/>
  <c r="H742" i="1" s="1"/>
  <c r="H741" i="1" s="1"/>
  <c r="F710" i="1"/>
  <c r="F709" i="1" s="1"/>
  <c r="F708" i="1" s="1"/>
  <c r="F707" i="1" s="1"/>
  <c r="F983" i="1"/>
  <c r="F982" i="1" s="1"/>
  <c r="H710" i="1"/>
  <c r="H709" i="1" s="1"/>
  <c r="G44" i="2" s="1"/>
  <c r="G43" i="2" s="1"/>
  <c r="H532" i="1"/>
  <c r="H531" i="1" s="1"/>
  <c r="F42" i="5"/>
  <c r="G361" i="1"/>
  <c r="G360" i="1" s="1"/>
  <c r="D27" i="1"/>
  <c r="D26" i="1" s="1"/>
  <c r="H543" i="1"/>
  <c r="H542" i="1" s="1"/>
  <c r="H754" i="1"/>
  <c r="H753" i="1" s="1"/>
  <c r="F17" i="7"/>
  <c r="F16" i="7" s="1"/>
  <c r="F13" i="7" s="1"/>
  <c r="F848" i="1"/>
  <c r="F847" i="1" s="1"/>
  <c r="F846" i="1" s="1"/>
  <c r="H135" i="1"/>
  <c r="H134" i="1" s="1"/>
  <c r="H133" i="1" s="1"/>
  <c r="H132" i="1" s="1"/>
  <c r="F389" i="1"/>
  <c r="F532" i="1"/>
  <c r="F531" i="1" s="1"/>
  <c r="F17" i="4"/>
  <c r="H48" i="1"/>
  <c r="G30" i="3"/>
  <c r="I19" i="4" s="1"/>
  <c r="H230" i="1"/>
  <c r="H229" i="1" s="1"/>
  <c r="F543" i="1"/>
  <c r="F542" i="1" s="1"/>
  <c r="F48" i="1"/>
  <c r="F631" i="1"/>
  <c r="F630" i="1" s="1"/>
  <c r="F629" i="1" s="1"/>
  <c r="H246" i="1"/>
  <c r="H242" i="1" s="1"/>
  <c r="G230" i="1"/>
  <c r="G229" i="1" s="1"/>
  <c r="C34" i="5"/>
  <c r="H848" i="1"/>
  <c r="H847" i="1" s="1"/>
  <c r="H846" i="1" s="1"/>
  <c r="G532" i="1"/>
  <c r="G531" i="1" s="1"/>
  <c r="G543" i="1"/>
  <c r="G542" i="1" s="1"/>
  <c r="B38" i="5"/>
  <c r="B37" i="5" s="1"/>
  <c r="F774" i="1"/>
  <c r="F773" i="1" s="1"/>
  <c r="F230" i="1"/>
  <c r="F229" i="1" s="1"/>
  <c r="F156" i="1"/>
  <c r="F46" i="5"/>
  <c r="F45" i="5" s="1"/>
  <c r="B42" i="5"/>
  <c r="B39" i="5" s="1"/>
  <c r="H521" i="1"/>
  <c r="H520" i="1" s="1"/>
  <c r="G521" i="1"/>
  <c r="G520" i="1" s="1"/>
  <c r="G48" i="1"/>
  <c r="E36" i="3"/>
  <c r="B31" i="5"/>
  <c r="C31" i="5"/>
  <c r="F110" i="1"/>
  <c r="F106" i="1" s="1"/>
  <c r="E16" i="2" s="1"/>
  <c r="E15" i="2" s="1"/>
  <c r="F521" i="1"/>
  <c r="F520" i="1" s="1"/>
  <c r="H631" i="1"/>
  <c r="H630" i="1" s="1"/>
  <c r="H629" i="1" s="1"/>
  <c r="D36" i="5"/>
  <c r="F56" i="1"/>
  <c r="D17" i="7" s="1"/>
  <c r="D16" i="7" s="1"/>
  <c r="D13" i="7" s="1"/>
  <c r="E13" i="6"/>
  <c r="E12" i="6" s="1"/>
  <c r="E36" i="5"/>
  <c r="B36" i="5"/>
  <c r="B35" i="5" s="1"/>
  <c r="F361" i="1"/>
  <c r="F360" i="1" s="1"/>
  <c r="H666" i="1"/>
  <c r="H665" i="1" s="1"/>
  <c r="B13" i="5"/>
  <c r="B10" i="5" s="1"/>
  <c r="F16" i="4"/>
  <c r="F36" i="5"/>
  <c r="C36" i="5"/>
  <c r="C35" i="5" s="1"/>
  <c r="H14" i="1"/>
  <c r="H13" i="1" s="1"/>
  <c r="H12" i="1" s="1"/>
  <c r="H8" i="1" s="1"/>
  <c r="H7" i="1" s="1"/>
  <c r="H219" i="1"/>
  <c r="H218" i="1" s="1"/>
  <c r="E41" i="3"/>
  <c r="D73" i="2"/>
  <c r="D72" i="2" s="1"/>
  <c r="D46" i="5"/>
  <c r="D45" i="5" s="1"/>
  <c r="F331" i="1"/>
  <c r="H361" i="1"/>
  <c r="H360" i="1" s="1"/>
  <c r="F20" i="4"/>
  <c r="F797" i="1"/>
  <c r="F796" i="1" s="1"/>
  <c r="F821" i="1"/>
  <c r="F820" i="1" s="1"/>
  <c r="H963" i="1"/>
  <c r="G390" i="1"/>
  <c r="G389" i="1" s="1"/>
  <c r="H390" i="1"/>
  <c r="H389" i="1" s="1"/>
  <c r="F861" i="1"/>
  <c r="F860" i="1" s="1"/>
  <c r="F859" i="1" s="1"/>
  <c r="F853" i="1" s="1"/>
  <c r="G848" i="1"/>
  <c r="G847" i="1" s="1"/>
  <c r="G846" i="1" s="1"/>
  <c r="E34" i="5"/>
  <c r="F828" i="1"/>
  <c r="D34" i="5"/>
  <c r="F34" i="5"/>
  <c r="H175" i="1"/>
  <c r="G42" i="2" s="1"/>
  <c r="G41" i="2" s="1"/>
  <c r="H676" i="1"/>
  <c r="H675" i="1" s="1"/>
  <c r="F731" i="1"/>
  <c r="F730" i="1" s="1"/>
  <c r="F754" i="1"/>
  <c r="F753" i="1" s="1"/>
  <c r="F752" i="1" s="1"/>
  <c r="G639" i="1"/>
  <c r="G638" i="1" s="1"/>
  <c r="H639" i="1"/>
  <c r="H638" i="1" s="1"/>
  <c r="H332" i="1"/>
  <c r="H331" i="1" s="1"/>
  <c r="H151" i="1"/>
  <c r="H150" i="1" s="1"/>
  <c r="H1001" i="1"/>
  <c r="H1000" i="1" s="1"/>
  <c r="G746" i="1"/>
  <c r="G742" i="1" s="1"/>
  <c r="G741" i="1" s="1"/>
  <c r="F310" i="1"/>
  <c r="F309" i="1" s="1"/>
  <c r="G53" i="1"/>
  <c r="G754" i="1"/>
  <c r="G753" i="1" s="1"/>
  <c r="H650" i="1"/>
  <c r="H649" i="1" s="1"/>
  <c r="E22" i="2"/>
  <c r="F133" i="1"/>
  <c r="F132" i="1" s="1"/>
  <c r="D22" i="2"/>
  <c r="H596" i="1"/>
  <c r="H595" i="1" s="1"/>
  <c r="H660" i="1"/>
  <c r="G208" i="1"/>
  <c r="G207" i="1" s="1"/>
  <c r="G310" i="1"/>
  <c r="G309" i="1" s="1"/>
  <c r="G321" i="1"/>
  <c r="G320" i="1" s="1"/>
  <c r="G332" i="1"/>
  <c r="G331" i="1" s="1"/>
  <c r="G343" i="1"/>
  <c r="G342" i="1" s="1"/>
  <c r="H510" i="1"/>
  <c r="H509" i="1" s="1"/>
  <c r="H428" i="1"/>
  <c r="H427" i="1" s="1"/>
  <c r="H488" i="1"/>
  <c r="H487" i="1" s="1"/>
  <c r="H588" i="1"/>
  <c r="H587" i="1" s="1"/>
  <c r="H450" i="1"/>
  <c r="H449" i="1" s="1"/>
  <c r="H1009" i="1"/>
  <c r="H1008" i="1" s="1"/>
  <c r="H343" i="1"/>
  <c r="F38" i="3"/>
  <c r="H20" i="4" s="1"/>
  <c r="H321" i="1"/>
  <c r="H320" i="1" s="1"/>
  <c r="H417" i="1"/>
  <c r="H566" i="1"/>
  <c r="H565" i="1" s="1"/>
  <c r="H731" i="1"/>
  <c r="H730" i="1" s="1"/>
  <c r="F30" i="3"/>
  <c r="H19" i="4" s="1"/>
  <c r="G631" i="1"/>
  <c r="G630" i="1" s="1"/>
  <c r="G629" i="1" s="1"/>
  <c r="H466" i="1"/>
  <c r="H465" i="1" s="1"/>
  <c r="H618" i="1"/>
  <c r="H617" i="1" s="1"/>
  <c r="F650" i="1"/>
  <c r="F649" i="1" s="1"/>
  <c r="F942" i="1"/>
  <c r="F941" i="1" s="1"/>
  <c r="H983" i="1"/>
  <c r="H982" i="1" s="1"/>
  <c r="H208" i="1"/>
  <c r="H207" i="1" s="1"/>
  <c r="F1001" i="1"/>
  <c r="F1000" i="1" s="1"/>
  <c r="G477" i="1"/>
  <c r="G476" i="1" s="1"/>
  <c r="G488" i="1"/>
  <c r="G487" i="1" s="1"/>
  <c r="G510" i="1"/>
  <c r="G509" i="1" s="1"/>
  <c r="H41" i="1"/>
  <c r="E24" i="2"/>
  <c r="E23" i="2" s="1"/>
  <c r="F140" i="1"/>
  <c r="F867" i="1"/>
  <c r="E60" i="2"/>
  <c r="E59" i="2" s="1"/>
  <c r="H889" i="1"/>
  <c r="H888" i="1" s="1"/>
  <c r="G51" i="2"/>
  <c r="G50" i="2" s="1"/>
  <c r="G49" i="2" s="1"/>
  <c r="E64" i="2"/>
  <c r="F915" i="1"/>
  <c r="G71" i="2"/>
  <c r="G70" i="2" s="1"/>
  <c r="H936" i="1"/>
  <c r="H281" i="1"/>
  <c r="H280" i="1" s="1"/>
  <c r="H293" i="1"/>
  <c r="H292" i="1" s="1"/>
  <c r="H477" i="1"/>
  <c r="H476" i="1" s="1"/>
  <c r="H577" i="1"/>
  <c r="H576" i="1" s="1"/>
  <c r="H774" i="1"/>
  <c r="F1009" i="1"/>
  <c r="F1008" i="1" s="1"/>
  <c r="G24" i="2"/>
  <c r="G23" i="2" s="1"/>
  <c r="H140" i="1"/>
  <c r="H841" i="1"/>
  <c r="H872" i="1"/>
  <c r="F281" i="1"/>
  <c r="F280" i="1" s="1"/>
  <c r="H821" i="1"/>
  <c r="H820" i="1" s="1"/>
  <c r="F895" i="1"/>
  <c r="E68" i="2"/>
  <c r="E67" i="2" s="1"/>
  <c r="C42" i="2"/>
  <c r="C41" i="2" s="1"/>
  <c r="F841" i="1"/>
  <c r="F872" i="1"/>
  <c r="E51" i="2"/>
  <c r="E50" i="2" s="1"/>
  <c r="E49" i="2" s="1"/>
  <c r="F889" i="1"/>
  <c r="F888" i="1" s="1"/>
  <c r="H895" i="1"/>
  <c r="G68" i="2"/>
  <c r="G67" i="2" s="1"/>
  <c r="H915" i="1"/>
  <c r="G64" i="2"/>
  <c r="F936" i="1"/>
  <c r="E71" i="2"/>
  <c r="E70" i="2" s="1"/>
  <c r="H970" i="1"/>
  <c r="G936" i="1"/>
  <c r="F71" i="2"/>
  <c r="F70" i="2" s="1"/>
  <c r="F14" i="1"/>
  <c r="F13" i="1" s="1"/>
  <c r="F12" i="1" s="1"/>
  <c r="F8" i="1" s="1"/>
  <c r="F7" i="1" s="1"/>
  <c r="H267" i="1"/>
  <c r="H266" i="1" s="1"/>
  <c r="H310" i="1"/>
  <c r="H309" i="1" s="1"/>
  <c r="H439" i="1"/>
  <c r="H438" i="1" s="1"/>
  <c r="H797" i="1"/>
  <c r="H796" i="1" s="1"/>
  <c r="H810" i="1"/>
  <c r="H809" i="1" s="1"/>
  <c r="H942" i="1"/>
  <c r="H941" i="1" s="1"/>
  <c r="F1023" i="1"/>
  <c r="F1022" i="1" s="1"/>
  <c r="H1023" i="1"/>
  <c r="H1022" i="1" s="1"/>
  <c r="H145" i="1"/>
  <c r="G60" i="2"/>
  <c r="G59" i="2" s="1"/>
  <c r="H867" i="1"/>
  <c r="C51" i="2"/>
  <c r="C50" i="2" s="1"/>
  <c r="C49" i="2" s="1"/>
  <c r="G867" i="1"/>
  <c r="G866" i="1" s="1"/>
  <c r="F60" i="2"/>
  <c r="F59" i="2" s="1"/>
  <c r="F810" i="1"/>
  <c r="F809" i="1" s="1"/>
  <c r="G176" i="1"/>
  <c r="G175" i="1" s="1"/>
  <c r="G499" i="1"/>
  <c r="G666" i="1"/>
  <c r="G665" i="1" s="1"/>
  <c r="G731" i="1"/>
  <c r="G730" i="1" s="1"/>
  <c r="G797" i="1"/>
  <c r="G796" i="1" s="1"/>
  <c r="G821" i="1"/>
  <c r="G820" i="1" s="1"/>
  <c r="G1001" i="1"/>
  <c r="G1000" i="1" s="1"/>
  <c r="G382" i="1"/>
  <c r="G381" i="1" s="1"/>
  <c r="G710" i="1"/>
  <c r="G709" i="1" s="1"/>
  <c r="G810" i="1"/>
  <c r="G809" i="1" s="1"/>
  <c r="H106" i="1"/>
  <c r="H607" i="1"/>
  <c r="H606" i="1" s="1"/>
  <c r="F658" i="1"/>
  <c r="F657" i="1" s="1"/>
  <c r="G110" i="1"/>
  <c r="G106" i="1" s="1"/>
  <c r="G983" i="1"/>
  <c r="G982" i="1" s="1"/>
  <c r="G596" i="1"/>
  <c r="G595" i="1" s="1"/>
  <c r="G676" i="1"/>
  <c r="G675" i="1" s="1"/>
  <c r="G942" i="1"/>
  <c r="G941" i="1" s="1"/>
  <c r="G1023" i="1"/>
  <c r="G1022" i="1" s="1"/>
  <c r="F690" i="1"/>
  <c r="F689" i="1" s="1"/>
  <c r="G691" i="1"/>
  <c r="H691" i="1"/>
  <c r="H690" i="1" s="1"/>
  <c r="F682" i="1"/>
  <c r="F666" i="1"/>
  <c r="F665" i="1" s="1"/>
  <c r="F640" i="1"/>
  <c r="F639" i="1" s="1"/>
  <c r="F638" i="1" s="1"/>
  <c r="F510" i="1"/>
  <c r="F509" i="1" s="1"/>
  <c r="D9" i="7"/>
  <c r="D8" i="7" s="1"/>
  <c r="G611" i="1"/>
  <c r="G607" i="1" s="1"/>
  <c r="H38" i="3"/>
  <c r="J20" i="4" s="1"/>
  <c r="F596" i="1"/>
  <c r="F595" i="1" s="1"/>
  <c r="F618" i="1"/>
  <c r="F617" i="1" s="1"/>
  <c r="F607" i="1"/>
  <c r="F588" i="1"/>
  <c r="F587" i="1" s="1"/>
  <c r="F577" i="1"/>
  <c r="F566" i="1"/>
  <c r="F565" i="1" s="1"/>
  <c r="F499" i="1"/>
  <c r="F498" i="1" s="1"/>
  <c r="F488" i="1"/>
  <c r="F487" i="1" s="1"/>
  <c r="F477" i="1"/>
  <c r="F476" i="1" s="1"/>
  <c r="F466" i="1"/>
  <c r="F465" i="1" s="1"/>
  <c r="F439" i="1"/>
  <c r="F428" i="1"/>
  <c r="F427" i="1" s="1"/>
  <c r="F417" i="1"/>
  <c r="F382" i="1"/>
  <c r="F381" i="1" s="1"/>
  <c r="F343" i="1"/>
  <c r="F321" i="1"/>
  <c r="F320" i="1" s="1"/>
  <c r="F267" i="1"/>
  <c r="F266" i="1" s="1"/>
  <c r="F226" i="1"/>
  <c r="F223" i="1"/>
  <c r="F208" i="1"/>
  <c r="F207" i="1" s="1"/>
  <c r="F185" i="1"/>
  <c r="F176" i="1"/>
  <c r="F175" i="1" s="1"/>
  <c r="G18" i="2"/>
  <c r="G17" i="2" s="1"/>
  <c r="H95" i="1"/>
  <c r="F95" i="1"/>
  <c r="E18" i="2"/>
  <c r="E17" i="2" s="1"/>
  <c r="H30" i="1"/>
  <c r="F30" i="1"/>
  <c r="C71" i="2"/>
  <c r="C70" i="2" s="1"/>
  <c r="C64" i="2"/>
  <c r="C68" i="2"/>
  <c r="C67" i="2" s="1"/>
  <c r="C60" i="2"/>
  <c r="C59" i="2" s="1"/>
  <c r="C56" i="2"/>
  <c r="C55" i="2" s="1"/>
  <c r="B34" i="5"/>
  <c r="B33" i="5" s="1"/>
  <c r="D10" i="6"/>
  <c r="D9" i="6" s="1"/>
  <c r="D8" i="6" s="1"/>
  <c r="B9" i="7"/>
  <c r="B8" i="7" s="1"/>
  <c r="B46" i="5"/>
  <c r="B45" i="5" s="1"/>
  <c r="C24" i="2"/>
  <c r="C23" i="2" s="1"/>
  <c r="C22" i="2"/>
  <c r="C18" i="2"/>
  <c r="C17" i="2" s="1"/>
  <c r="D13" i="1"/>
  <c r="D12" i="1" s="1"/>
  <c r="G85" i="1"/>
  <c r="F18" i="2"/>
  <c r="F17" i="2" s="1"/>
  <c r="F22" i="2"/>
  <c r="G133" i="1"/>
  <c r="G132" i="1" s="1"/>
  <c r="G185" i="1"/>
  <c r="G959" i="1"/>
  <c r="G958" i="1" s="1"/>
  <c r="G957" i="1" s="1"/>
  <c r="G30" i="1"/>
  <c r="G151" i="1"/>
  <c r="G150" i="1" s="1"/>
  <c r="G241" i="1"/>
  <c r="G450" i="1"/>
  <c r="G449" i="1" s="1"/>
  <c r="G466" i="1"/>
  <c r="G465" i="1" s="1"/>
  <c r="G566" i="1"/>
  <c r="G565" i="1" s="1"/>
  <c r="G577" i="1"/>
  <c r="G576" i="1" s="1"/>
  <c r="G650" i="1"/>
  <c r="G649" i="1" s="1"/>
  <c r="G774" i="1"/>
  <c r="G1009" i="1"/>
  <c r="G1008" i="1" s="1"/>
  <c r="G15" i="1"/>
  <c r="G14" i="1" s="1"/>
  <c r="G13" i="1" s="1"/>
  <c r="G12" i="1" s="1"/>
  <c r="G41" i="1"/>
  <c r="G145" i="1"/>
  <c r="E38" i="5"/>
  <c r="G659" i="1"/>
  <c r="G658" i="1" s="1"/>
  <c r="G657" i="1" s="1"/>
  <c r="F68" i="2"/>
  <c r="F67" i="2" s="1"/>
  <c r="G895" i="1"/>
  <c r="G281" i="1"/>
  <c r="G280" i="1" s="1"/>
  <c r="G293" i="1"/>
  <c r="G292" i="1" s="1"/>
  <c r="G140" i="1"/>
  <c r="F24" i="2"/>
  <c r="F23" i="2" s="1"/>
  <c r="G841" i="1"/>
  <c r="G889" i="1"/>
  <c r="G888" i="1" s="1"/>
  <c r="F51" i="2"/>
  <c r="F50" i="2" s="1"/>
  <c r="F49" i="2" s="1"/>
  <c r="F64" i="2"/>
  <c r="G915" i="1"/>
  <c r="G417" i="1"/>
  <c r="G219" i="1"/>
  <c r="G218" i="1" s="1"/>
  <c r="G267" i="1"/>
  <c r="G266" i="1" s="1"/>
  <c r="G428" i="1"/>
  <c r="G427" i="1" s="1"/>
  <c r="G439" i="1"/>
  <c r="G438" i="1" s="1"/>
  <c r="G588" i="1"/>
  <c r="G587" i="1" s="1"/>
  <c r="G618" i="1"/>
  <c r="G617" i="1" s="1"/>
  <c r="G963" i="1"/>
  <c r="F73" i="2" s="1"/>
  <c r="D18" i="2"/>
  <c r="D17" i="2" s="1"/>
  <c r="D24" i="2"/>
  <c r="D23" i="2" s="1"/>
  <c r="C38" i="5"/>
  <c r="D56" i="2"/>
  <c r="D55" i="2" s="1"/>
  <c r="C46" i="5"/>
  <c r="C45" i="5" s="1"/>
  <c r="C10" i="7"/>
  <c r="D75" i="2"/>
  <c r="D74" i="2" s="1"/>
  <c r="D68" i="2"/>
  <c r="D67" i="2" s="1"/>
  <c r="D64" i="2"/>
  <c r="D71" i="2"/>
  <c r="D70" i="2" s="1"/>
  <c r="E13" i="1"/>
  <c r="E12" i="1" s="1"/>
  <c r="D54" i="2"/>
  <c r="D53" i="2" s="1"/>
  <c r="D60" i="2"/>
  <c r="D59" i="2" s="1"/>
  <c r="D51" i="2"/>
  <c r="D50" i="2" s="1"/>
  <c r="D49" i="2" s="1"/>
  <c r="B13" i="7"/>
  <c r="H10" i="6"/>
  <c r="H9" i="6" s="1"/>
  <c r="H8" i="6" s="1"/>
  <c r="J26" i="4" s="1"/>
  <c r="J28" i="4" s="1"/>
  <c r="G47" i="1" l="1"/>
  <c r="G46" i="1" s="1"/>
  <c r="G29" i="1" s="1"/>
  <c r="G63" i="2"/>
  <c r="G27" i="4"/>
  <c r="E16" i="6"/>
  <c r="F151" i="1"/>
  <c r="F150" i="1" s="1"/>
  <c r="H47" i="1"/>
  <c r="H46" i="1" s="1"/>
  <c r="H499" i="1"/>
  <c r="H498" i="1" s="1"/>
  <c r="F63" i="2"/>
  <c r="F62" i="2" s="1"/>
  <c r="F61" i="2" s="1"/>
  <c r="G981" i="1"/>
  <c r="H981" i="1"/>
  <c r="E63" i="2"/>
  <c r="E62" i="2" s="1"/>
  <c r="E61" i="2" s="1"/>
  <c r="F981" i="1"/>
  <c r="D39" i="5"/>
  <c r="F39" i="5"/>
  <c r="H14" i="3" s="1"/>
  <c r="H13" i="3" s="1"/>
  <c r="E39" i="5"/>
  <c r="G14" i="3" s="1"/>
  <c r="G13" i="3" s="1"/>
  <c r="G498" i="1"/>
  <c r="F27" i="2"/>
  <c r="F26" i="2" s="1"/>
  <c r="E15" i="5"/>
  <c r="E35" i="5"/>
  <c r="G20" i="3"/>
  <c r="G18" i="3" s="1"/>
  <c r="E16" i="5" s="1"/>
  <c r="E37" i="5"/>
  <c r="C16" i="5"/>
  <c r="C37" i="5"/>
  <c r="D15" i="5"/>
  <c r="D35" i="5"/>
  <c r="F15" i="5"/>
  <c r="F35" i="5"/>
  <c r="F14" i="5"/>
  <c r="F33" i="5"/>
  <c r="C14" i="5"/>
  <c r="C33" i="5"/>
  <c r="D14" i="5"/>
  <c r="D33" i="5"/>
  <c r="E14" i="5"/>
  <c r="E33" i="5"/>
  <c r="F576" i="1"/>
  <c r="E27" i="2"/>
  <c r="E26" i="2" s="1"/>
  <c r="G752" i="1"/>
  <c r="H241" i="1"/>
  <c r="G54" i="2"/>
  <c r="G53" i="2" s="1"/>
  <c r="E9" i="7"/>
  <c r="E8" i="7" s="1"/>
  <c r="E73" i="2"/>
  <c r="E72" i="2" s="1"/>
  <c r="G56" i="2"/>
  <c r="G55" i="2" s="1"/>
  <c r="H29" i="1"/>
  <c r="F840" i="1"/>
  <c r="H174" i="1"/>
  <c r="H139" i="1" s="1"/>
  <c r="G16" i="2"/>
  <c r="G15" i="2" s="1"/>
  <c r="G14" i="2" s="1"/>
  <c r="H840" i="1"/>
  <c r="E56" i="2"/>
  <c r="E55" i="2" s="1"/>
  <c r="G22" i="2"/>
  <c r="F26" i="4"/>
  <c r="F28" i="4" s="1"/>
  <c r="D16" i="6"/>
  <c r="H708" i="1"/>
  <c r="H707" i="1" s="1"/>
  <c r="E30" i="3"/>
  <c r="G19" i="4" s="1"/>
  <c r="F54" i="2"/>
  <c r="F53" i="2" s="1"/>
  <c r="C17" i="7"/>
  <c r="C16" i="7" s="1"/>
  <c r="C13" i="7" s="1"/>
  <c r="G12" i="2"/>
  <c r="E75" i="2"/>
  <c r="E74" i="2" s="1"/>
  <c r="H342" i="1"/>
  <c r="C12" i="2"/>
  <c r="C75" i="2"/>
  <c r="C74" i="2" s="1"/>
  <c r="F16" i="2"/>
  <c r="F15" i="2" s="1"/>
  <c r="F14" i="2" s="1"/>
  <c r="F15" i="4"/>
  <c r="D21" i="2"/>
  <c r="D20" i="2" s="1"/>
  <c r="C26" i="2"/>
  <c r="F935" i="1"/>
  <c r="C73" i="2"/>
  <c r="C72" i="2" s="1"/>
  <c r="H416" i="1"/>
  <c r="H962" i="1"/>
  <c r="H935" i="1" s="1"/>
  <c r="G73" i="2"/>
  <c r="G72" i="2" s="1"/>
  <c r="D26" i="2"/>
  <c r="F438" i="1"/>
  <c r="E38" i="3"/>
  <c r="G20" i="4" s="1"/>
  <c r="F105" i="1"/>
  <c r="F74" i="1" s="1"/>
  <c r="F53" i="1"/>
  <c r="F47" i="1" s="1"/>
  <c r="F46" i="1" s="1"/>
  <c r="D13" i="2"/>
  <c r="H105" i="1"/>
  <c r="H74" i="1" s="1"/>
  <c r="C21" i="2"/>
  <c r="C20" i="2" s="1"/>
  <c r="C54" i="2"/>
  <c r="C53" i="2" s="1"/>
  <c r="C52" i="2" s="1"/>
  <c r="F21" i="2"/>
  <c r="F20" i="2" s="1"/>
  <c r="G21" i="2"/>
  <c r="E12" i="5"/>
  <c r="F10" i="6"/>
  <c r="F9" i="6" s="1"/>
  <c r="F8" i="6" s="1"/>
  <c r="H28" i="4" s="1"/>
  <c r="D12" i="5"/>
  <c r="G17" i="4"/>
  <c r="C12" i="5"/>
  <c r="C11" i="5" s="1"/>
  <c r="F12" i="5"/>
  <c r="C15" i="5"/>
  <c r="G174" i="1"/>
  <c r="G139" i="1" s="1"/>
  <c r="F42" i="2"/>
  <c r="F41" i="2" s="1"/>
  <c r="G46" i="2"/>
  <c r="G45" i="2" s="1"/>
  <c r="C16" i="2"/>
  <c r="C15" i="2" s="1"/>
  <c r="C14" i="2" s="1"/>
  <c r="D16" i="2"/>
  <c r="D15" i="2" s="1"/>
  <c r="D14" i="2" s="1"/>
  <c r="H729" i="1"/>
  <c r="C17" i="5"/>
  <c r="G105" i="1"/>
  <c r="G74" i="1" s="1"/>
  <c r="E44" i="2"/>
  <c r="E43" i="2" s="1"/>
  <c r="E54" i="2"/>
  <c r="E53" i="2" s="1"/>
  <c r="G840" i="1"/>
  <c r="F56" i="2"/>
  <c r="F55" i="2" s="1"/>
  <c r="E35" i="2"/>
  <c r="E34" i="2" s="1"/>
  <c r="F751" i="1"/>
  <c r="F729" i="1"/>
  <c r="E46" i="2"/>
  <c r="E45" i="2" s="1"/>
  <c r="D37" i="2"/>
  <c r="D36" i="2" s="1"/>
  <c r="H659" i="1"/>
  <c r="H658" i="1" s="1"/>
  <c r="H657" i="1" s="1"/>
  <c r="F38" i="5"/>
  <c r="F37" i="5" s="1"/>
  <c r="E37" i="2"/>
  <c r="E36" i="2" s="1"/>
  <c r="F894" i="1"/>
  <c r="G35" i="2"/>
  <c r="G34" i="2" s="1"/>
  <c r="H752" i="1"/>
  <c r="G75" i="2"/>
  <c r="G74" i="2" s="1"/>
  <c r="H773" i="1"/>
  <c r="G37" i="2"/>
  <c r="G36" i="2" s="1"/>
  <c r="D46" i="2"/>
  <c r="D45" i="2" s="1"/>
  <c r="H894" i="1"/>
  <c r="F866" i="1"/>
  <c r="I18" i="4"/>
  <c r="F75" i="2"/>
  <c r="F74" i="2" s="1"/>
  <c r="F35" i="2"/>
  <c r="F34" i="2" s="1"/>
  <c r="C35" i="2"/>
  <c r="C34" i="2" s="1"/>
  <c r="G62" i="2"/>
  <c r="G61" i="2" s="1"/>
  <c r="H866" i="1"/>
  <c r="G690" i="1"/>
  <c r="G689" i="1" s="1"/>
  <c r="G637" i="1" s="1"/>
  <c r="F606" i="1"/>
  <c r="G606" i="1"/>
  <c r="H689" i="1"/>
  <c r="D38" i="5"/>
  <c r="D37" i="5" s="1"/>
  <c r="F681" i="1"/>
  <c r="F676" i="1" s="1"/>
  <c r="F675" i="1" s="1"/>
  <c r="F637" i="1" s="1"/>
  <c r="J18" i="4"/>
  <c r="D52" i="2"/>
  <c r="H29" i="3"/>
  <c r="F416" i="1"/>
  <c r="F14" i="3"/>
  <c r="F342" i="1"/>
  <c r="F240" i="1" s="1"/>
  <c r="H18" i="4"/>
  <c r="E12" i="2"/>
  <c r="F219" i="1"/>
  <c r="F174" i="1"/>
  <c r="E42" i="2"/>
  <c r="E41" i="2" s="1"/>
  <c r="G29" i="3"/>
  <c r="E14" i="2"/>
  <c r="F29" i="3"/>
  <c r="C62" i="2"/>
  <c r="C61" i="2" s="1"/>
  <c r="C37" i="2"/>
  <c r="C36" i="2" s="1"/>
  <c r="C46" i="2"/>
  <c r="C45" i="2" s="1"/>
  <c r="C44" i="2"/>
  <c r="C43" i="2" s="1"/>
  <c r="B30" i="5"/>
  <c r="C40" i="2"/>
  <c r="C39" i="2" s="1"/>
  <c r="F19" i="4"/>
  <c r="F18" i="4" s="1"/>
  <c r="D8" i="1"/>
  <c r="D7" i="1" s="1"/>
  <c r="G962" i="1"/>
  <c r="G935" i="1" s="1"/>
  <c r="F72" i="2"/>
  <c r="F46" i="2"/>
  <c r="F45" i="2" s="1"/>
  <c r="G708" i="1"/>
  <c r="G707" i="1" s="1"/>
  <c r="F44" i="2"/>
  <c r="F43" i="2" s="1"/>
  <c r="G240" i="1"/>
  <c r="G8" i="1"/>
  <c r="G7" i="1" s="1"/>
  <c r="G416" i="1"/>
  <c r="F37" i="2"/>
  <c r="F36" i="2" s="1"/>
  <c r="G773" i="1"/>
  <c r="G751" i="1" s="1"/>
  <c r="G729" i="1"/>
  <c r="G894" i="1"/>
  <c r="F12" i="2"/>
  <c r="D44" i="2"/>
  <c r="D43" i="2" s="1"/>
  <c r="D35" i="2"/>
  <c r="D34" i="2" s="1"/>
  <c r="E8" i="1"/>
  <c r="E7" i="1" s="1"/>
  <c r="D62" i="2"/>
  <c r="D61" i="2" s="1"/>
  <c r="E9" i="6"/>
  <c r="E8" i="6" s="1"/>
  <c r="C9" i="7"/>
  <c r="C8" i="7" s="1"/>
  <c r="D42" i="2"/>
  <c r="D41" i="2" s="1"/>
  <c r="D69" i="2"/>
  <c r="G27" i="2" l="1"/>
  <c r="G26" i="2" s="1"/>
  <c r="H415" i="1"/>
  <c r="E13" i="2"/>
  <c r="F30" i="5"/>
  <c r="C13" i="5"/>
  <c r="C10" i="5" s="1"/>
  <c r="D30" i="5"/>
  <c r="F43" i="3" s="1"/>
  <c r="C30" i="5"/>
  <c r="E30" i="5"/>
  <c r="I17" i="4"/>
  <c r="E13" i="5"/>
  <c r="G415" i="1"/>
  <c r="G27" i="1" s="1"/>
  <c r="G26" i="1" s="1"/>
  <c r="G11" i="1" s="1"/>
  <c r="F415" i="1"/>
  <c r="H240" i="1"/>
  <c r="G52" i="2"/>
  <c r="G20" i="2"/>
  <c r="G13" i="2"/>
  <c r="G11" i="2" s="1"/>
  <c r="G10" i="2" s="1"/>
  <c r="E69" i="2"/>
  <c r="E52" i="2"/>
  <c r="F52" i="2"/>
  <c r="F13" i="2"/>
  <c r="F11" i="2" s="1"/>
  <c r="F10" i="2" s="1"/>
  <c r="G26" i="4"/>
  <c r="G28" i="4" s="1"/>
  <c r="G18" i="4"/>
  <c r="F21" i="4"/>
  <c r="F29" i="4" s="1"/>
  <c r="F36" i="4" s="1"/>
  <c r="C69" i="2"/>
  <c r="C13" i="2"/>
  <c r="C11" i="2" s="1"/>
  <c r="C10" i="2" s="1"/>
  <c r="E29" i="3"/>
  <c r="G69" i="2"/>
  <c r="F13" i="3"/>
  <c r="F12" i="3"/>
  <c r="F29" i="1"/>
  <c r="E11" i="2"/>
  <c r="E10" i="2" s="1"/>
  <c r="F218" i="1"/>
  <c r="F139" i="1" s="1"/>
  <c r="E21" i="2"/>
  <c r="E20" i="2" s="1"/>
  <c r="E19" i="2" s="1"/>
  <c r="D11" i="5"/>
  <c r="H20" i="3"/>
  <c r="H18" i="3" s="1"/>
  <c r="F20" i="3"/>
  <c r="F18" i="3" s="1"/>
  <c r="G16" i="4"/>
  <c r="G15" i="4" s="1"/>
  <c r="H637" i="1"/>
  <c r="D33" i="2"/>
  <c r="E33" i="2"/>
  <c r="D40" i="2"/>
  <c r="D39" i="2" s="1"/>
  <c r="D38" i="2" s="1"/>
  <c r="E11" i="5"/>
  <c r="C33" i="2"/>
  <c r="F69" i="2"/>
  <c r="F11" i="5"/>
  <c r="F33" i="2"/>
  <c r="F40" i="2"/>
  <c r="F39" i="2" s="1"/>
  <c r="F38" i="2" s="1"/>
  <c r="G40" i="2"/>
  <c r="G39" i="2" s="1"/>
  <c r="G38" i="2" s="1"/>
  <c r="G33" i="2"/>
  <c r="H751" i="1"/>
  <c r="E40" i="2"/>
  <c r="E39" i="2" s="1"/>
  <c r="E38" i="2" s="1"/>
  <c r="F19" i="2"/>
  <c r="C38" i="2"/>
  <c r="C19" i="2"/>
  <c r="D10" i="1"/>
  <c r="D9" i="1" s="1"/>
  <c r="D12" i="2"/>
  <c r="D11" i="2" s="1"/>
  <c r="D10" i="2" s="1"/>
  <c r="D19" i="2"/>
  <c r="G19" i="2" l="1"/>
  <c r="H27" i="1"/>
  <c r="H26" i="1" s="1"/>
  <c r="H11" i="1" s="1"/>
  <c r="G34" i="4"/>
  <c r="G21" i="4"/>
  <c r="G29" i="4" s="1"/>
  <c r="G43" i="4" s="1"/>
  <c r="F43" i="4"/>
  <c r="F44" i="4" s="1"/>
  <c r="G41" i="4" s="1"/>
  <c r="F27" i="1"/>
  <c r="F26" i="1" s="1"/>
  <c r="F11" i="1" s="1"/>
  <c r="E17" i="5"/>
  <c r="E10" i="5" s="1"/>
  <c r="G12" i="3"/>
  <c r="G11" i="3" s="1"/>
  <c r="E23" i="5" s="1"/>
  <c r="D17" i="5"/>
  <c r="F11" i="3"/>
  <c r="F17" i="5"/>
  <c r="H12" i="3"/>
  <c r="H11" i="3" s="1"/>
  <c r="F23" i="5" s="1"/>
  <c r="D16" i="5"/>
  <c r="D13" i="5" s="1"/>
  <c r="H17" i="4"/>
  <c r="F16" i="5"/>
  <c r="F13" i="5" s="1"/>
  <c r="J17" i="4"/>
  <c r="G76" i="2"/>
  <c r="F76" i="2"/>
  <c r="D76" i="2"/>
  <c r="G10" i="1"/>
  <c r="G9" i="1" s="1"/>
  <c r="E76" i="2"/>
  <c r="C76" i="2"/>
  <c r="D11" i="1"/>
  <c r="E11" i="1"/>
  <c r="E10" i="1"/>
  <c r="E9" i="1" s="1"/>
  <c r="F10" i="3" l="1"/>
  <c r="D23" i="5"/>
  <c r="H10" i="1"/>
  <c r="H9" i="1" s="1"/>
  <c r="G44" i="4"/>
  <c r="H41" i="4" s="1"/>
  <c r="G36" i="4"/>
  <c r="H34" i="4" s="1"/>
  <c r="F10" i="1"/>
  <c r="F9" i="1" s="1"/>
  <c r="F10" i="5"/>
  <c r="D10" i="5"/>
  <c r="H16" i="4"/>
  <c r="H15" i="4" s="1"/>
  <c r="H21" i="4" s="1"/>
  <c r="H29" i="4" s="1"/>
  <c r="H43" i="4" s="1"/>
  <c r="I16" i="4"/>
  <c r="I15" i="4" s="1"/>
  <c r="I21" i="4" s="1"/>
  <c r="I29" i="4" s="1"/>
  <c r="I43" i="4" s="1"/>
  <c r="G10" i="3"/>
  <c r="H10" i="3"/>
  <c r="J16" i="4"/>
  <c r="J15" i="4" s="1"/>
  <c r="J21" i="4" s="1"/>
  <c r="J29" i="4" s="1"/>
  <c r="J43" i="4" s="1"/>
  <c r="H44" i="4" l="1"/>
  <c r="I41" i="4" s="1"/>
  <c r="I44" i="4" s="1"/>
  <c r="H36" i="4"/>
  <c r="I34" i="4" s="1"/>
  <c r="I36" i="4" s="1"/>
  <c r="J34" i="4" s="1"/>
  <c r="J36" i="4" s="1"/>
  <c r="J41" i="4" l="1"/>
  <c r="J44" i="4" s="1"/>
</calcChain>
</file>

<file path=xl/sharedStrings.xml><?xml version="1.0" encoding="utf-8"?>
<sst xmlns="http://schemas.openxmlformats.org/spreadsheetml/2006/main" count="1800" uniqueCount="409">
  <si>
    <t>II. POSEBNI DIO</t>
  </si>
  <si>
    <t>Šifra</t>
  </si>
  <si>
    <t xml:space="preserve">Naziv </t>
  </si>
  <si>
    <t xml:space="preserve">  SVEUKUPNO RASHODI / IZDACI</t>
  </si>
  <si>
    <t>Razdjel 100 OPĆINSKO VIJEĆE</t>
  </si>
  <si>
    <t>Glava 10001 OPĆINSKO VIJEĆE</t>
  </si>
  <si>
    <t>Program 1001 Javna uprava i administracija</t>
  </si>
  <si>
    <t>Aktivnost A100001 Redovni rada Općinskog vijeća</t>
  </si>
  <si>
    <t>Funkcijska klasifikacija  0111 Izvršna  i zakonodavna tijela</t>
  </si>
  <si>
    <t>Izvor  1.1. opći prihodi i primici</t>
  </si>
  <si>
    <t>3</t>
  </si>
  <si>
    <t>Rashodi poslovanja</t>
  </si>
  <si>
    <t>32</t>
  </si>
  <si>
    <t>Materijalni rashodi</t>
  </si>
  <si>
    <t>Aktivnost A100029 Financiranje političkih stranaka i nezavisnih vječnika</t>
  </si>
  <si>
    <t>38</t>
  </si>
  <si>
    <t>Ostali rashodi</t>
  </si>
  <si>
    <t>Razdjel 200 URED OPĆINSKOG NAČELNIKA</t>
  </si>
  <si>
    <t>Glava 20001 URED OPĆINSKOG NAČELNIKA</t>
  </si>
  <si>
    <t>Aktivnost A100002 Financiranje redovne djelatnosti Općine</t>
  </si>
  <si>
    <t>31</t>
  </si>
  <si>
    <t>Rashodi za zaposlene</t>
  </si>
  <si>
    <t>Financijski rashodi</t>
  </si>
  <si>
    <t>Izvor  9.1. Višak prihoda od financijske imovine i zaduženja</t>
  </si>
  <si>
    <t>Izdaci za financijsku imovinu i otplate zajmova</t>
  </si>
  <si>
    <t>54</t>
  </si>
  <si>
    <t>Izdaci za otplatu glavnice primljenih kredita i zajmova</t>
  </si>
  <si>
    <t>Kapitalni projekt K200001 Opremanje uredskih prostorija</t>
  </si>
  <si>
    <t>Funkcijska klasifikacija  0112 Financijski i fiskalni poslovi</t>
  </si>
  <si>
    <t>4</t>
  </si>
  <si>
    <t>Rashodi za nabavu nefinancijske imovine</t>
  </si>
  <si>
    <t>42</t>
  </si>
  <si>
    <t>Rashodi za nabavu proizvedene dugotrajne imovine</t>
  </si>
  <si>
    <t>Aktivnost A202001 Povrat kredita za Projekt adaptacije Doma kulture u Zagvozdu u multifunkcionalni centar "Zagvozd"</t>
  </si>
  <si>
    <t>Funkcijska klasifikacija  0320 Usluge protupožarne zaštite</t>
  </si>
  <si>
    <t>Program 1002 Zaštita i spašavanje</t>
  </si>
  <si>
    <t>Aktivnost A100003 Financiranje djelatnosti DVD-a i planovi zaštite od požara</t>
  </si>
  <si>
    <t>Aktivnost A210001 Protupožarna aktivnost - sezonski vatrogasci</t>
  </si>
  <si>
    <t>Aktivnost A100004 Financiranje HGSS</t>
  </si>
  <si>
    <t>Funkcijska klasifikacija  0360 Rashodi za javni red i sigurnost koji nisu drugdje svrstani</t>
  </si>
  <si>
    <t>Aktivnost A100005 Financiranje civilne zaštite</t>
  </si>
  <si>
    <t>Aktivnost A100006 Financiranje crvenog križa</t>
  </si>
  <si>
    <t>Aktivnost A200008 Financiranje ostalih sudionika ZiSa - Lovačka udruga ZEC</t>
  </si>
  <si>
    <t>Aktivnost A100008 Zapošljavanje - program javni radovi</t>
  </si>
  <si>
    <t>Funkcijska klasifikacija  0412 Opći poslovi vezani uz rad</t>
  </si>
  <si>
    <t>Program 1004 Poticanje razvoja turizma, gospodarstva i poduzetništva</t>
  </si>
  <si>
    <t>Aktivnost A100009 Subvencije poljoprivrednicima</t>
  </si>
  <si>
    <t>Funkcijska klasifikacija  0421 Poljoprivreda</t>
  </si>
  <si>
    <t>35</t>
  </si>
  <si>
    <t>Subvencije</t>
  </si>
  <si>
    <t>Aktivnost A210002 Subvencije prijevoznicima</t>
  </si>
  <si>
    <t>Funkcijska klasifikacija  0411 Opći ekonomski i trgovački poslovi</t>
  </si>
  <si>
    <t>Kapitalni projekt K200002 Razvoj gospodarske zone</t>
  </si>
  <si>
    <t>Funkcijska klasifikacija  0620 Razvoj zajednice</t>
  </si>
  <si>
    <t>Funkcijska klasifikacija  0610 Razvoj stanovanja</t>
  </si>
  <si>
    <t>Kapitalni projekt K20005 Izrada studije utjecaja na okoliš i ekološke mreže</t>
  </si>
  <si>
    <t>Program 1005 Održavanje objekata i uređenje komunalne infrastrukture</t>
  </si>
  <si>
    <t>Kapitalni projekt K202001 Projekt adaptacije Doma kulture u Zagvozdu u multifunkcionalni centar "Zagvozd"</t>
  </si>
  <si>
    <t>Rashodi za dodatna ulaganja na nefinancijskoj imovini</t>
  </si>
  <si>
    <t>Izvor  8.4. Primici od zaduženja</t>
  </si>
  <si>
    <t>Kapitalni projekt K202002 Energetska obnova općinske zgrade</t>
  </si>
  <si>
    <t>Izvor  1.1. Opći prihodi i primici</t>
  </si>
  <si>
    <t>Kapitalni projekt K202003 Stara zgrada općine</t>
  </si>
  <si>
    <t>Izvor  4.3. Pomoći - LAG ADRION</t>
  </si>
  <si>
    <t>Kapitalni projekt K202005 Izgradnja parkiralište u Rastovcu</t>
  </si>
  <si>
    <t>Funkcijska klasifikacija  0810 Službe rekreacije i sporta</t>
  </si>
  <si>
    <t>Rashodi za nabavu neproizvedene dugotrajne imovine</t>
  </si>
  <si>
    <t>Kapitalni projekt K202009 Uređenje javne površine kod gr.Zagvozd</t>
  </si>
  <si>
    <t>Kapitalni projekt K202010 parkiralište Župa - signalizacija</t>
  </si>
  <si>
    <t>Kapitalni projekt K202011 Rekonstrukcija javne površine u centru Zagvozda</t>
  </si>
  <si>
    <t>Aktivnost A302001 održavanje javnih površina</t>
  </si>
  <si>
    <t>Aktivnost A302002 Usluga Božične dekoracije</t>
  </si>
  <si>
    <t>Program 1006 Prometna infrastruktura</t>
  </si>
  <si>
    <t>Kapitalni projekt K301001 Izgradnja nerazvrstanih cesta - Rastovac</t>
  </si>
  <si>
    <t>Funkcijska klasifikacija  0451 Cestovni promet</t>
  </si>
  <si>
    <t>Kapitalni projekt K301002 Izgradanja nerazvrstanih cesta - Krstatice</t>
  </si>
  <si>
    <t>Kapitalni projekt K301004 Izgradanja nerazvrstanih cesta -projektna rješenja novih dionice</t>
  </si>
  <si>
    <t>Kapitalni projekt K301005 Rekonstrukcija LC67143 Zagvozd-Rastovac</t>
  </si>
  <si>
    <t>Kapitalni projekt K301006 Autobusne nastrešnice</t>
  </si>
  <si>
    <t xml:space="preserve">Kapitalni projekt K301007 Izgradanja nerazvrstanih cesta - Zagvozd </t>
  </si>
  <si>
    <t xml:space="preserve">Kapitalni projekt K301008 Izgradanja nerazvrstanih cesta - LC 67143 - Šuvari </t>
  </si>
  <si>
    <t>Kapitalni projekt K301009 Izgradanja nerazvrstanih cesta - Kurtovića</t>
  </si>
  <si>
    <t>Aktivnost A301001 Održavanje nerazvrstanih cesta</t>
  </si>
  <si>
    <t>Aktivnost A301002 Zimska služba</t>
  </si>
  <si>
    <t>Aktivnost A301003 Poljski putevi</t>
  </si>
  <si>
    <t>Aktivnost A301004 Biciklističke staze</t>
  </si>
  <si>
    <t>Aktivnost A301005 Planinarske staze</t>
  </si>
  <si>
    <t>Aktivnost A301006 Evidentiranje narazvrstanih cesta - geodezija</t>
  </si>
  <si>
    <t>Kapitalni projekt K201007 Kamere za nadzor brzine</t>
  </si>
  <si>
    <t>Program 1007 Groblje i mrtvačnica</t>
  </si>
  <si>
    <t>Kapitalni projekt K203001 Mrtvačnica Krstatice</t>
  </si>
  <si>
    <t>Kapitalni projekt K203004 Izgradnja groblja Krstatice</t>
  </si>
  <si>
    <t>Kapitalni projekt K203005 Izgradnja groblja Zagvozd</t>
  </si>
  <si>
    <t>Kapitalni projekt K203006 Izgradnja ogradnog zida na gr.Lovrinčevići</t>
  </si>
  <si>
    <t>Aktivnost A303001 Tekuće održavanje groblja</t>
  </si>
  <si>
    <t>Program 1008 Vodoopskrba i kanalizacija</t>
  </si>
  <si>
    <t>Kapitalni projekt K204001 Vodovod</t>
  </si>
  <si>
    <t>Funkcijska klasifikacija  0630 Opskrba vodom</t>
  </si>
  <si>
    <t>Aktivnost A304001 Održavanje kanalizacije</t>
  </si>
  <si>
    <t>Program 1009 Javna rasvjeta</t>
  </si>
  <si>
    <t>Kapitalni projekt K205001 Modernizacija javne rasvjete</t>
  </si>
  <si>
    <t>Funkcijska klasifikacija  0640 Ulična rasvjeta</t>
  </si>
  <si>
    <t>Aktivnost A305001 Održavanje javne rasvjete</t>
  </si>
  <si>
    <t>Program 1010 Zaštita okoliša i životne sredine</t>
  </si>
  <si>
    <t>Aktivnost A100016 Sanacija deponija</t>
  </si>
  <si>
    <t>Funkcijska klasifikacija  0510 Gospodarenje otpadom</t>
  </si>
  <si>
    <t>Aktivnost A100017 Dodatni odvoz komunalnog otpada</t>
  </si>
  <si>
    <t>Aktivnost A100018 Edukacija stanovništva - odvajanje komunalnog otpada</t>
  </si>
  <si>
    <t>Funkcijska klasifikacija  0560 Poslovi i usluge zaštite okoliša koji nisu drugdje svrstani</t>
  </si>
  <si>
    <t>Aktivnost A100019 Veterinarski nadzor i uklanjanje uginulih životinja</t>
  </si>
  <si>
    <t>Aktivnost A100020 Najam Eko wc kabina</t>
  </si>
  <si>
    <t>Aktivnost A170008 Sufinanciranje rad udruga za zaštitu okoliša</t>
  </si>
  <si>
    <t>Aktivnost T100001 Sanacija deponija Kozjačić</t>
  </si>
  <si>
    <t>Pomoći dane u inozemstvo i unutar općeg proračuna</t>
  </si>
  <si>
    <t>Kapitalni projekt K100011 Zeleni otoci</t>
  </si>
  <si>
    <t>Kapitalni projekt K100012 Prijevozna sredstva</t>
  </si>
  <si>
    <t>Kapitalni projekt K100013 Kante za komunalni otpad</t>
  </si>
  <si>
    <t>Kapitalni projekt K170004 Mobilno reciklažno dvorište</t>
  </si>
  <si>
    <t>Program 1011 Kultura i kulturna baština</t>
  </si>
  <si>
    <t>Aktivnost A100021 Financiranje ostalih rashoda za kulturu</t>
  </si>
  <si>
    <t>Funkcijska klasifikacija  0820 Službe kulture</t>
  </si>
  <si>
    <t>Kapitalni projekt K100013 Izgradnja nadgrobnu ploču i spomenik na groblju Lovrinčevići</t>
  </si>
  <si>
    <t>Program 1012 Razvoj sporta i rekreacije</t>
  </si>
  <si>
    <t>Aktivnost A100022 Potpore u športu</t>
  </si>
  <si>
    <t>Aktivnost A120042 Advent u Zagvozdu</t>
  </si>
  <si>
    <t>Program 1013 Potpore udrugama i vjerskim zajednicama</t>
  </si>
  <si>
    <t>Aktivnost A100023 Potpora vjerskim zajednicama</t>
  </si>
  <si>
    <t>Funkcijska klasifikacija  0840 Religijske i druge službe zajednice</t>
  </si>
  <si>
    <t>Aktivnost A100024 Potpora humanitarnim udrugama</t>
  </si>
  <si>
    <t>Funkcijska klasifikacija  1090 Aktivnosti socijalne zaštite koje nisu drugdje svrstane</t>
  </si>
  <si>
    <t>Aktivnost A100025 Potpora braniteljskim udrugama</t>
  </si>
  <si>
    <t>Aktivnost K100014 Kapitalne donacije humanitarnim udrugama</t>
  </si>
  <si>
    <t>Program 1014 Zdravstvo</t>
  </si>
  <si>
    <t>Aktivnost A100027 Ulaganje u poboljšanje standarda zdravstva</t>
  </si>
  <si>
    <t>Funkcijska klasifikacija  0760 Poslovi i usluge zdravstva koji nisu drugdje svrstani</t>
  </si>
  <si>
    <t>Program 1015 Školstvo i visoko obrazovanje</t>
  </si>
  <si>
    <t>Aktivnost A100028 Stipendiranje učenika i studenata</t>
  </si>
  <si>
    <t>Funkcijska klasifikacija  0941 Prvi stupanj visoke naobrazbe</t>
  </si>
  <si>
    <t>37</t>
  </si>
  <si>
    <t>Naknade građanima i kućanstvima na temelju osiguranja i druge naknade</t>
  </si>
  <si>
    <t>Aktivnost A100029 Nagrade studentima</t>
  </si>
  <si>
    <t>Aktivnost A100030 Pomoć studentima</t>
  </si>
  <si>
    <t>Aktivnost A100031 Donacije osnovno školstvo</t>
  </si>
  <si>
    <t>Aktivnost A100037 Sufinanciranje školskih knjiga</t>
  </si>
  <si>
    <t>Funkcijska klasifikacija  0912 Osnovno obrazovanje</t>
  </si>
  <si>
    <t>Aktivnost A100042 Nagrade odličnim učenicima</t>
  </si>
  <si>
    <t>Program 1016 Socijalna skrb i demografske mjere</t>
  </si>
  <si>
    <t>Aktivnost A100033 Potpore za novorođenu djecu</t>
  </si>
  <si>
    <t>Funkcijska klasifikacija  1040 Obitelj i djeca</t>
  </si>
  <si>
    <t>Aktivnost A100034 Podmirenje troška stanovanja</t>
  </si>
  <si>
    <t>Aktivnost A100035 Jednokratna pomoć</t>
  </si>
  <si>
    <t>Aktivnost A100036 Sufinanciranje cijene prijevoza</t>
  </si>
  <si>
    <t>Aktivnost A100039 Financiranje troškova ogrjeva</t>
  </si>
  <si>
    <t>Funkcijska klasifikacija  1060 Stanovanje</t>
  </si>
  <si>
    <t>Aktivnost A100040 Darovi za sv.Nikolu</t>
  </si>
  <si>
    <t>Program 1017 Predškolski odgoj</t>
  </si>
  <si>
    <t>Aktivnost A100032 Financiranje dječjeg vrtiča</t>
  </si>
  <si>
    <t>Funkcijska klasifikacija  0911 Predškolsko obrazovanje</t>
  </si>
  <si>
    <t>Kapitalni projekt K101701 Adaptacije stare zgrade u dječji vrtić s igralištem</t>
  </si>
  <si>
    <t>Kapitalni projekt K101702 Nova zgrada vrtića</t>
  </si>
  <si>
    <t>Tekuće donacije</t>
  </si>
  <si>
    <t>I. OPĆI DIO</t>
  </si>
  <si>
    <t xml:space="preserve">A. RAČUN PRIHODA I RASHODA </t>
  </si>
  <si>
    <t>RASHODI PREMA FUNKCIJSKOJ KLASIFIKACIJI</t>
  </si>
  <si>
    <t xml:space="preserve">Šifra </t>
  </si>
  <si>
    <t>Naziv</t>
  </si>
  <si>
    <t>01</t>
  </si>
  <si>
    <t>Opće javne usluge</t>
  </si>
  <si>
    <t>011</t>
  </si>
  <si>
    <t xml:space="preserve">Izvršna i zakonodavna tijela, financijski i fiskalni poslovi, vanjski poslovi </t>
  </si>
  <si>
    <t>0111</t>
  </si>
  <si>
    <t xml:space="preserve">Izvršna i zakonodavna tijela </t>
  </si>
  <si>
    <t>0112</t>
  </si>
  <si>
    <t xml:space="preserve">Financijski i fiskalni poslovi </t>
  </si>
  <si>
    <t>03</t>
  </si>
  <si>
    <t>Javni red i sigurnost</t>
  </si>
  <si>
    <t>032</t>
  </si>
  <si>
    <t>Usluge protupožarne zaštite</t>
  </si>
  <si>
    <t>0320</t>
  </si>
  <si>
    <t>036</t>
  </si>
  <si>
    <t>Rashodi za javni red i sigurnost</t>
  </si>
  <si>
    <t>0360</t>
  </si>
  <si>
    <t>Rashodi za javni red i sigurnost koji nisu drugdje svrstani</t>
  </si>
  <si>
    <t>04</t>
  </si>
  <si>
    <t>Ekonomski poslovi</t>
  </si>
  <si>
    <t>041</t>
  </si>
  <si>
    <t>Opći ekonomski, trgovački i poslovi vezani uz rad</t>
  </si>
  <si>
    <t>0411</t>
  </si>
  <si>
    <t>Opći ekonomski i trgovački poslovi</t>
  </si>
  <si>
    <t>0412</t>
  </si>
  <si>
    <t>Opći poslovi vezani uz rad</t>
  </si>
  <si>
    <t>042</t>
  </si>
  <si>
    <t>Poljoprivreda, šumarstvo, ribarstvo i lov</t>
  </si>
  <si>
    <t>0421</t>
  </si>
  <si>
    <t>Poljoprivreda</t>
  </si>
  <si>
    <t>0422</t>
  </si>
  <si>
    <t>Ribarstvo i lov</t>
  </si>
  <si>
    <t>045</t>
  </si>
  <si>
    <t>Promet</t>
  </si>
  <si>
    <t>0451</t>
  </si>
  <si>
    <t>Cestovni promet</t>
  </si>
  <si>
    <t>047</t>
  </si>
  <si>
    <t>Ostale industrije</t>
  </si>
  <si>
    <t>0473</t>
  </si>
  <si>
    <t>Turizam</t>
  </si>
  <si>
    <t>0474</t>
  </si>
  <si>
    <t>Višenamjenski razvojni projekti</t>
  </si>
  <si>
    <t>049</t>
  </si>
  <si>
    <t>Ekonomski poslovi koji nisu drugdje svrstani</t>
  </si>
  <si>
    <t>0490</t>
  </si>
  <si>
    <t>05</t>
  </si>
  <si>
    <t>Zaštita okoliša</t>
  </si>
  <si>
    <t>051</t>
  </si>
  <si>
    <t>Gospodarenje otpadom</t>
  </si>
  <si>
    <t>0510</t>
  </si>
  <si>
    <t>056</t>
  </si>
  <si>
    <t>Poslovi i usluge zaštite okoliša koji nisu drugdje svrstani</t>
  </si>
  <si>
    <t>0560</t>
  </si>
  <si>
    <t>06</t>
  </si>
  <si>
    <t>Usluge unapređenja stanovanja i zajednice</t>
  </si>
  <si>
    <t>061</t>
  </si>
  <si>
    <t>Razvoj stanovanja</t>
  </si>
  <si>
    <t>0610</t>
  </si>
  <si>
    <t>062</t>
  </si>
  <si>
    <t>Razvoj zajednice</t>
  </si>
  <si>
    <t>0620</t>
  </si>
  <si>
    <t>063</t>
  </si>
  <si>
    <t>Opskrba vodom</t>
  </si>
  <si>
    <t>0630</t>
  </si>
  <si>
    <t>064</t>
  </si>
  <si>
    <t>Ulična rasvjeta</t>
  </si>
  <si>
    <t>0640</t>
  </si>
  <si>
    <t>066</t>
  </si>
  <si>
    <t>Rashodi vezani uz stanovanje i komunalne pogodnosti</t>
  </si>
  <si>
    <t>0660</t>
  </si>
  <si>
    <t>07</t>
  </si>
  <si>
    <t>Zdravstvo</t>
  </si>
  <si>
    <t>076</t>
  </si>
  <si>
    <t>Poslovi i usluge zdravstva koji nisu drugdje svrstani</t>
  </si>
  <si>
    <t>0760</t>
  </si>
  <si>
    <t>08</t>
  </si>
  <si>
    <t>Rekreacija, kultura i religija</t>
  </si>
  <si>
    <t>081</t>
  </si>
  <si>
    <t>Službe rekreacije i sporta</t>
  </si>
  <si>
    <t>0810</t>
  </si>
  <si>
    <t>082</t>
  </si>
  <si>
    <t>Službe kulture</t>
  </si>
  <si>
    <t>0820</t>
  </si>
  <si>
    <t>083</t>
  </si>
  <si>
    <t>Službe emitiranja i izdavanja</t>
  </si>
  <si>
    <t>084</t>
  </si>
  <si>
    <t>Religijske i druge službe zajednice</t>
  </si>
  <si>
    <t>0840</t>
  </si>
  <si>
    <t>09</t>
  </si>
  <si>
    <t>Obrazovanje</t>
  </si>
  <si>
    <t>091</t>
  </si>
  <si>
    <t xml:space="preserve">Predškolsko i osnovno obrazovanje </t>
  </si>
  <si>
    <t>0911</t>
  </si>
  <si>
    <t>Predškolsko obrazovanje</t>
  </si>
  <si>
    <t>0912</t>
  </si>
  <si>
    <t>Osnovno obrazovanje</t>
  </si>
  <si>
    <t>092</t>
  </si>
  <si>
    <t xml:space="preserve">Srednjoškolsko obrazovanje </t>
  </si>
  <si>
    <t>0922</t>
  </si>
  <si>
    <t>Više srednjoškolsko obrazovanje</t>
  </si>
  <si>
    <t>094</t>
  </si>
  <si>
    <t>Visoka naobrazba</t>
  </si>
  <si>
    <t>0941</t>
  </si>
  <si>
    <t>Visoka naobrazba I i II stupanj</t>
  </si>
  <si>
    <t>Socijalna zaštita</t>
  </si>
  <si>
    <t>Obitelj i djeca</t>
  </si>
  <si>
    <t>106</t>
  </si>
  <si>
    <t>Stanovanje</t>
  </si>
  <si>
    <t>1060</t>
  </si>
  <si>
    <t>109</t>
  </si>
  <si>
    <t>Aktivnosti socijalne zaštite koje nisu drugdje svrstane</t>
  </si>
  <si>
    <t>1090</t>
  </si>
  <si>
    <t>UKUPNO:</t>
  </si>
  <si>
    <t>PRIHODI POSLOVANJA PREMA EKONOMSKOJ KLASIFIKACIJI</t>
  </si>
  <si>
    <t>Razred</t>
  </si>
  <si>
    <t>Skupina</t>
  </si>
  <si>
    <t>Naziv prihoda</t>
  </si>
  <si>
    <t>PRIHODI UKUPNO</t>
  </si>
  <si>
    <t>Prihodi poslovanja</t>
  </si>
  <si>
    <t>Prihodi od poreza</t>
  </si>
  <si>
    <t>Pomoći iz inozemstva (darovnice) i od subjekata unutar opće države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</si>
  <si>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</si>
  <si>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</si>
  <si>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</si>
  <si>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Prihodi od prodaje nefinancijske imovine</t>
  </si>
  <si>
    <t>Prihodi od prodaje neproizvedene dugotrajne imovine</t>
  </si>
  <si>
    <t>Prihodi od prodaje proizvedene dugotrajne imovine</t>
  </si>
  <si>
    <t>RASHODI POSLOVANJA PREMA EKONOMSKOJ KLASIFIKACIJI</t>
  </si>
  <si>
    <t>Naziv rashoda</t>
  </si>
  <si>
    <t>RASHODI UKUPNO</t>
  </si>
  <si>
    <t>A) SAŽETAK RAČUNA PRIHODA I RASHODA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</si>
  <si>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</si>
  <si>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</si>
  <si>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</si>
  <si>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</si>
  <si>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</si>
  <si>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</si>
  <si>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</si>
  <si>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</si>
  <si>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</si>
  <si>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</si>
  <si>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</si>
  <si>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</si>
  <si>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</si>
  <si>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</si>
  <si>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</si>
  <si>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</si>
  <si>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</si>
  <si>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</si>
  <si>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PRIHODI POSLOVANJA PREMA IZVORIMA FINANCIRANJA</t>
  </si>
  <si>
    <t>Brojčana oznaka i naziv</t>
  </si>
  <si>
    <t>1 Opći prihodi i primici</t>
  </si>
  <si>
    <t xml:space="preserve">   11 Opći prihodi i primici</t>
  </si>
  <si>
    <t>3 Vlastiti prihodi</t>
  </si>
  <si>
    <t>5 Pomoći</t>
  </si>
  <si>
    <t>RASHODI POSLOVANJA PREMA IZVORIMA FINANCIRANJA</t>
  </si>
  <si>
    <t>B. RAČUN FINANCIRANJA PREMA EKONOMSKOJ KLASIFIKACIJI</t>
  </si>
  <si>
    <t>PRIMICI UKUPNO</t>
  </si>
  <si>
    <t>Primici od financijske imovine i zaduživanja</t>
  </si>
  <si>
    <t>Primici od zaduživanja</t>
  </si>
  <si>
    <t>IZDACI UKUPNO</t>
  </si>
  <si>
    <t>B. RAČUN FINANCIRANJA PREMA IZVORIMA FINANCIRANJA</t>
  </si>
  <si>
    <t>8 Namjenski primici od zaduživanja</t>
  </si>
  <si>
    <t xml:space="preserve">   81 Namjenski primici od zaduživanja</t>
  </si>
  <si>
    <t>…</t>
  </si>
  <si>
    <t xml:space="preserve">  11 Opći prihodi i primici</t>
  </si>
  <si>
    <t>8 Primici od zaduženja</t>
  </si>
  <si>
    <t xml:space="preserve">   84  Primici od zaduženja </t>
  </si>
  <si>
    <t>Kapitalni projekt K100201 Opremanje DVD-a</t>
  </si>
  <si>
    <t>Kapitalni projekt K203003 Izgradnja grobnica na groblju Rastovac</t>
  </si>
  <si>
    <t>Kapitalni projekt K203007 Rekonstrukcija križa i postolja na gr. Rastovac</t>
  </si>
  <si>
    <t>Kapitalni projekt K203008 Opremanje groblja (klupe)</t>
  </si>
  <si>
    <t>Kapitalni projekt K20007 UPU GZ Brlozi</t>
  </si>
  <si>
    <t>Kapitalni projekt K202012 Projekt obnove bunara</t>
  </si>
  <si>
    <t>Aktivnost A100010 Potpora udrugama</t>
  </si>
  <si>
    <t>Kapitalni projekt K203002 Mrtvačnica i groblje  Župa</t>
  </si>
  <si>
    <t>Aktivnost A107002 Pohađanje DV u drugim vrtićima</t>
  </si>
  <si>
    <t>Aktivnost A107003 Potpora DV Zagvozd opremanje i održavanje</t>
  </si>
  <si>
    <t>Kapitalni projekt K101701-23 Privremeni DV Zagvozd</t>
  </si>
  <si>
    <t>Projekcija proračuna
za 2027.</t>
  </si>
  <si>
    <t>Plan 2024.</t>
  </si>
  <si>
    <t>Program 1003 AKTIVNE MJERE ZAPOŠLJAVANJA</t>
  </si>
  <si>
    <t>Kapitalni projekt K301011 Izgradanja nerazvrstanih cesta - Biokovsko selo</t>
  </si>
  <si>
    <t>Kapitalni projekt K20008 UPU TZ VRANJAČA</t>
  </si>
  <si>
    <t>Plan 2025</t>
  </si>
  <si>
    <t>Aktivnost A100006 Financiranje ostalih sudionika ZiSa - (P.D. Sv.jure i L.U. zec)</t>
  </si>
  <si>
    <t>Aktivnost A400001 Potpora - dokapitalizacij-sanacija gubitaka komunalnih poduzeća u suvlasništvu Općine</t>
  </si>
  <si>
    <t>Kapitalni projekt K301012 Nova cesta Alagići - dokuemntacija</t>
  </si>
  <si>
    <t>Kapitalni projekt K301013 Cesta D62-Brstovica-Tomičići revizija projekta</t>
  </si>
  <si>
    <t>Kapitalni projekt K301014 Rotor na spoju D76 I izlaza sa A1 kod COKP Zagvozd - dokumentacija</t>
  </si>
  <si>
    <t>Kapitalni projekt K20003 Razvoj turizma i turističke infrastrukture (el.bicikle)</t>
  </si>
  <si>
    <t>Aktivnost A101601 Poticajna stanogradnja</t>
  </si>
  <si>
    <t>PRORAČUN OPĆINE ZAGVOZD ZA 2026. I PROJEKCIJA ZA 2027. I 2028. GODINU</t>
  </si>
  <si>
    <t>Plan 2025.</t>
  </si>
  <si>
    <t>Plan 2026.</t>
  </si>
  <si>
    <t>Projekcija proračuna
za 2028.</t>
  </si>
  <si>
    <t>Plan 2026</t>
  </si>
  <si>
    <t>Plan 2024</t>
  </si>
  <si>
    <t>Proračun za 2026</t>
  </si>
  <si>
    <t>Projekcija za 2027</t>
  </si>
  <si>
    <t>Projekcija za 2028</t>
  </si>
  <si>
    <t>Izvor  5.2.1 Pomoći S-D Županija</t>
  </si>
  <si>
    <t>Kapitalni projekt K100202 Izgradnja zgrade DVD-a Zagvozd</t>
  </si>
  <si>
    <t>Izvor  5.6 Fondovi EU</t>
  </si>
  <si>
    <t>Izvor  5.0. Pomoći iz državnog proračuna</t>
  </si>
  <si>
    <t>Kapitalni projekt K20006 UPU Zagvozd</t>
  </si>
  <si>
    <t>Kapitalni projekt K20004 Izmjena i dopuna PPO OZ</t>
  </si>
  <si>
    <t>Kapitalni projekt K202004 Uređenje javne površine kod groblja Zagvozd</t>
  </si>
  <si>
    <t>Kapitalni projekt K202007 Opremanje dječjih igrališta</t>
  </si>
  <si>
    <t>Kapitalni projekt K202008 Planinarski dom Kaoci (izgradnja i ipremanje)</t>
  </si>
  <si>
    <t>Aktivnost A10013 Vanjski suradnici I konzultanti</t>
  </si>
  <si>
    <t>Izvor  5.6.  Fondovi EU</t>
  </si>
  <si>
    <t>Kapitalni projekt K100511 Izgradnja nadstrešnice za električne bicikle</t>
  </si>
  <si>
    <t>Izvor  7.1. Prihodi od prodaje ili zamjene nefin.imovine</t>
  </si>
  <si>
    <t>Izvor  5.6. Fondovi EU</t>
  </si>
  <si>
    <t>Izvor  3.1. Vlastiti prihodi</t>
  </si>
  <si>
    <t>Izvor  5.1. Programi unije</t>
  </si>
  <si>
    <t>Izvor  4.0. Prihod od komunalne naknada i doprinosa</t>
  </si>
  <si>
    <t>Izvor  5.2.2. Fond ZOEU</t>
  </si>
  <si>
    <t>Aktivnost A100041 Poticanje vanškoliskih aktivnosti</t>
  </si>
  <si>
    <t>Aktivnost A100038 Sufinanciranje  izleta učenika OŠ i Vrtića</t>
  </si>
  <si>
    <t>Kapitalni projekt K101702 Opremanje i uređenje postojećih vrtića</t>
  </si>
  <si>
    <t>Funkcijska klasifikacija  049 Ekonomski poslovi koji nisu drugdje svrstani</t>
  </si>
  <si>
    <t xml:space="preserve">  5.6. Programi EU</t>
  </si>
  <si>
    <t>31 Vlastiti prihodi</t>
  </si>
  <si>
    <t>4 Prihod za posebne namjene</t>
  </si>
  <si>
    <t>4.0. Prihod od kumunalnih naknada i doprinosa</t>
  </si>
  <si>
    <t>7 Prihodi od prodaje ili zamjene nefinancijske imovine i naknade s naslova osiguranja</t>
  </si>
  <si>
    <t xml:space="preserve">  71 Prihodi od prodaje ili zamjene nefin.imovine</t>
  </si>
  <si>
    <t xml:space="preserve">  5.0. Pomoći iz državnog proračuna</t>
  </si>
  <si>
    <t xml:space="preserve">  5.2.4. Pomoći lokalni proračuni</t>
  </si>
  <si>
    <t xml:space="preserve">  5.2.1 Pomoći S-D Županija</t>
  </si>
  <si>
    <t xml:space="preserve"> 5 .6. Fondovi EU</t>
  </si>
  <si>
    <t xml:space="preserve">  '5.2.2 Fond ZOEU</t>
  </si>
  <si>
    <t>3.1. Vlastiti prihodi</t>
  </si>
  <si>
    <t xml:space="preserve">  7.1. Prihodi od prodaje ili zamjene nefin.imovine</t>
  </si>
  <si>
    <t>Ne porezni prihodi</t>
  </si>
  <si>
    <r>
      <t xml:space="preserve">Rashodi za nabavu neproizvedene </t>
    </r>
    <r>
      <rPr>
        <sz val="10"/>
        <rFont val="Times New Roman"/>
        <family val="1"/>
        <charset val="238"/>
      </rPr>
      <t>dugotrajne imovine</t>
    </r>
  </si>
  <si>
    <t>Kapitalni projekt K202006 Izgradnja/sanacija dječjeg igrališta</t>
  </si>
  <si>
    <t>Kapitalni projekt K202009-2022 Kupnja zemljišta (2026 - Kaoca)</t>
  </si>
  <si>
    <t>Kapitalni projekt K301010 Rekonstrukcija ner.ceste u G.Rastovcu (Duba)</t>
  </si>
  <si>
    <t>Kapitalni projekt K100614 Elaborat regulacije prometa na prostoru općine</t>
  </si>
  <si>
    <t xml:space="preserve">Izvor  5.2.4. Pomoći - Lokalni proračuni </t>
  </si>
  <si>
    <t>PRORAČUNA  OPĆINE ZAGVOZD 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</si>
</sst>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43" x14ac:knownFonts="1">
    <font>
      <sz val="10"/>
      <color theme="1"/>
      <name val="Arial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8"/>
      <name val="Arial"/>
      <family val="2"/>
      <charset val="238"/>
    </font>
    <font>
      <sz val="19"/>
      <color indexed="4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51"/>
        <bgColor indexed="13"/>
      </patternFill>
    </fill>
    <fill>
      <patternFill patternType="solid">
        <fgColor indexed="52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0"/>
        <b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41"/>
        <bgColor indexed="4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19"/>
      </patternFill>
    </fill>
    <fill>
      <patternFill patternType="solid">
        <fgColor indexed="44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15"/>
        <bgColor indexed="3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9">
    <xf numFmtId="0" fontId="0" fillId="0" borderId="0"/>
    <xf numFmtId="0" fontId="8" fillId="2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3" borderId="0" applyNumberFormat="0" applyBorder="0" applyAlignment="0" applyProtection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3" borderId="3" applyNumberFormat="0" applyProtection="0">
      <alignment vertical="center"/>
    </xf>
    <xf numFmtId="0" fontId="13" fillId="3" borderId="3" applyNumberFormat="0" applyProtection="0">
      <alignment vertical="center"/>
    </xf>
    <xf numFmtId="0" fontId="4" fillId="3" borderId="3" applyNumberFormat="0" applyProtection="0">
      <alignment horizontal="left" vertical="center" indent="1"/>
    </xf>
    <xf numFmtId="0" fontId="4" fillId="3" borderId="3" applyNumberFormat="0" applyProtection="0">
      <alignment horizontal="left" vertical="top" indent="1"/>
    </xf>
    <xf numFmtId="0" fontId="4" fillId="4" borderId="0" applyNumberFormat="0" applyProtection="0">
      <alignment horizontal="left" vertical="center" indent="1"/>
    </xf>
    <xf numFmtId="0" fontId="14" fillId="2" borderId="3" applyNumberFormat="0" applyProtection="0">
      <alignment horizontal="right" vertical="center"/>
    </xf>
    <xf numFmtId="0" fontId="14" fillId="5" borderId="3" applyNumberFormat="0" applyProtection="0">
      <alignment horizontal="right" vertical="center"/>
    </xf>
    <xf numFmtId="0" fontId="14" fillId="6" borderId="3" applyNumberFormat="0" applyProtection="0">
      <alignment horizontal="right" vertical="center"/>
    </xf>
    <xf numFmtId="0" fontId="14" fillId="7" borderId="3" applyNumberFormat="0" applyProtection="0">
      <alignment horizontal="right" vertical="center"/>
    </xf>
    <xf numFmtId="0" fontId="14" fillId="8" borderId="3" applyNumberFormat="0" applyProtection="0">
      <alignment horizontal="right" vertical="center"/>
    </xf>
    <xf numFmtId="0" fontId="14" fillId="9" borderId="3" applyNumberFormat="0" applyProtection="0">
      <alignment horizontal="right" vertical="center"/>
    </xf>
    <xf numFmtId="0" fontId="14" fillId="10" borderId="3" applyNumberFormat="0" applyProtection="0">
      <alignment horizontal="right" vertical="center"/>
    </xf>
    <xf numFmtId="0" fontId="14" fillId="11" borderId="3" applyNumberFormat="0" applyProtection="0">
      <alignment horizontal="right" vertical="center"/>
    </xf>
    <xf numFmtId="0" fontId="14" fillId="12" borderId="3" applyNumberFormat="0" applyProtection="0">
      <alignment horizontal="right" vertical="center"/>
    </xf>
    <xf numFmtId="0" fontId="4" fillId="13" borderId="4" applyNumberFormat="0" applyProtection="0">
      <alignment horizontal="left" vertical="center" indent="1"/>
    </xf>
    <xf numFmtId="0" fontId="14" fillId="14" borderId="0" applyNumberFormat="0" applyProtection="0">
      <alignment horizontal="left" vertical="center" indent="1"/>
    </xf>
    <xf numFmtId="0" fontId="1" fillId="15" borderId="0" applyNumberFormat="0" applyProtection="0">
      <alignment horizontal="left" vertical="center" indent="1"/>
    </xf>
    <xf numFmtId="0" fontId="4" fillId="4" borderId="3" applyNumberFormat="0" applyProtection="0">
      <alignment horizontal="center" vertical="top"/>
    </xf>
    <xf numFmtId="0" fontId="14" fillId="14" borderId="0" applyNumberFormat="0" applyProtection="0">
      <alignment horizontal="left" vertical="center" indent="1"/>
    </xf>
    <xf numFmtId="0" fontId="14" fillId="4" borderId="0" applyNumberFormat="0" applyProtection="0">
      <alignment horizontal="left" vertical="center" indent="1"/>
    </xf>
    <xf numFmtId="0" fontId="3" fillId="15" borderId="3" applyNumberFormat="0" applyProtection="0">
      <alignment horizontal="left" vertical="center" indent="1"/>
    </xf>
    <xf numFmtId="0" fontId="3" fillId="15" borderId="3" applyNumberFormat="0" applyProtection="0">
      <alignment horizontal="left" vertical="top" indent="1"/>
    </xf>
    <xf numFmtId="0" fontId="3" fillId="4" borderId="3" applyNumberFormat="0" applyProtection="0">
      <alignment horizontal="left" vertical="center" indent="1"/>
    </xf>
    <xf numFmtId="0" fontId="5" fillId="4" borderId="3" applyNumberFormat="0" applyProtection="0">
      <alignment horizontal="left" vertical="top" indent="1"/>
    </xf>
    <xf numFmtId="0" fontId="5" fillId="16" borderId="3" applyNumberFormat="0" applyProtection="0">
      <alignment horizontal="left" vertical="center" indent="1"/>
    </xf>
    <xf numFmtId="0" fontId="5" fillId="16" borderId="3" applyNumberFormat="0" applyProtection="0">
      <alignment horizontal="left" vertical="top" indent="1"/>
    </xf>
    <xf numFmtId="0" fontId="5" fillId="14" borderId="3" applyNumberFormat="0" applyProtection="0">
      <alignment horizontal="left" vertical="center" indent="1"/>
    </xf>
    <xf numFmtId="0" fontId="5" fillId="14" borderId="3" applyNumberFormat="0" applyProtection="0">
      <alignment horizontal="left" vertical="top" indent="1"/>
    </xf>
    <xf numFmtId="0" fontId="14" fillId="17" borderId="3" applyNumberFormat="0" applyProtection="0">
      <alignment vertical="center"/>
    </xf>
    <xf numFmtId="0" fontId="15" fillId="17" borderId="3" applyNumberFormat="0" applyProtection="0">
      <alignment vertical="center"/>
    </xf>
    <xf numFmtId="0" fontId="14" fillId="17" borderId="3" applyNumberFormat="0" applyProtection="0">
      <alignment horizontal="left" vertical="center" indent="1"/>
    </xf>
    <xf numFmtId="0" fontId="14" fillId="17" borderId="3" applyNumberFormat="0" applyProtection="0">
      <alignment horizontal="left" vertical="top" indent="1"/>
    </xf>
    <xf numFmtId="0" fontId="16" fillId="14" borderId="3" applyNumberFormat="0" applyProtection="0">
      <alignment horizontal="right" vertical="center"/>
    </xf>
    <xf numFmtId="0" fontId="15" fillId="14" borderId="3" applyNumberFormat="0" applyProtection="0">
      <alignment horizontal="right" vertical="center"/>
    </xf>
    <xf numFmtId="0" fontId="14" fillId="4" borderId="3" applyNumberFormat="0" applyProtection="0">
      <alignment horizontal="left" vertical="center" indent="1"/>
    </xf>
    <xf numFmtId="0" fontId="4" fillId="4" borderId="3" applyNumberFormat="0" applyProtection="0">
      <alignment horizontal="center" vertical="top" wrapText="1"/>
    </xf>
    <xf numFmtId="0" fontId="17" fillId="18" borderId="0" applyNumberFormat="0" applyProtection="0">
      <alignment horizontal="left" vertical="center" indent="1"/>
    </xf>
    <xf numFmtId="0" fontId="18" fillId="14" borderId="3" applyNumberFormat="0" applyProtection="0">
      <alignment horizontal="right" vertical="center"/>
    </xf>
  </cellStyleXfs>
  <cellXfs count="18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left"/>
    </xf>
    <xf numFmtId="4" fontId="3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right"/>
    </xf>
    <xf numFmtId="4" fontId="30" fillId="0" borderId="0" xfId="11" applyNumberFormat="1" applyAlignment="1">
      <alignment vertical="center"/>
    </xf>
    <xf numFmtId="4" fontId="0" fillId="0" borderId="0" xfId="0" applyNumberFormat="1" applyAlignment="1">
      <alignment vertical="center"/>
    </xf>
    <xf numFmtId="0" fontId="19" fillId="0" borderId="8" xfId="5" applyFont="1" applyBorder="1" applyAlignment="1">
      <alignment vertical="center"/>
    </xf>
    <xf numFmtId="0" fontId="7" fillId="0" borderId="8" xfId="5" applyFont="1" applyBorder="1" applyAlignment="1">
      <alignment vertical="center" wrapText="1"/>
    </xf>
    <xf numFmtId="49" fontId="19" fillId="25" borderId="8" xfId="5" applyNumberFormat="1" applyFont="1" applyFill="1" applyBorder="1" applyAlignment="1">
      <alignment horizontal="right" vertical="center"/>
    </xf>
    <xf numFmtId="0" fontId="19" fillId="25" borderId="8" xfId="5" applyFont="1" applyFill="1" applyBorder="1" applyAlignment="1">
      <alignment vertical="center" wrapText="1"/>
    </xf>
    <xf numFmtId="3" fontId="19" fillId="25" borderId="8" xfId="5" applyNumberFormat="1" applyFont="1" applyFill="1" applyBorder="1" applyAlignment="1">
      <alignment horizontal="right" vertical="center"/>
    </xf>
    <xf numFmtId="0" fontId="19" fillId="0" borderId="8" xfId="5" applyFont="1" applyBorder="1" applyAlignment="1">
      <alignment vertical="center" wrapText="1"/>
    </xf>
    <xf numFmtId="3" fontId="19" fillId="0" borderId="8" xfId="5" applyNumberFormat="1" applyFont="1" applyBorder="1" applyAlignment="1">
      <alignment horizontal="right" vertical="center"/>
    </xf>
    <xf numFmtId="0" fontId="19" fillId="0" borderId="8" xfId="5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8" xfId="5" applyFont="1" applyBorder="1" applyAlignment="1">
      <alignment horizontal="right" vertical="center"/>
    </xf>
    <xf numFmtId="0" fontId="19" fillId="26" borderId="8" xfId="5" applyFont="1" applyFill="1" applyBorder="1" applyAlignment="1">
      <alignment vertical="center" wrapText="1"/>
    </xf>
    <xf numFmtId="49" fontId="19" fillId="26" borderId="8" xfId="5" applyNumberFormat="1" applyFont="1" applyFill="1" applyBorder="1" applyAlignment="1">
      <alignment horizontal="right" vertical="center"/>
    </xf>
    <xf numFmtId="3" fontId="19" fillId="26" borderId="8" xfId="5" applyNumberFormat="1" applyFont="1" applyFill="1" applyBorder="1" applyAlignment="1">
      <alignment horizontal="right" vertical="center"/>
    </xf>
    <xf numFmtId="49" fontId="7" fillId="0" borderId="8" xfId="5" applyNumberFormat="1" applyFont="1" applyBorder="1" applyAlignment="1">
      <alignment horizontal="right" vertical="center"/>
    </xf>
    <xf numFmtId="3" fontId="7" fillId="0" borderId="8" xfId="5" applyNumberFormat="1" applyFont="1" applyBorder="1" applyAlignment="1">
      <alignment horizontal="right" vertical="center"/>
    </xf>
    <xf numFmtId="0" fontId="26" fillId="27" borderId="8" xfId="18" applyFont="1" applyFill="1" applyBorder="1" applyAlignment="1">
      <alignment horizontal="left"/>
    </xf>
    <xf numFmtId="0" fontId="31" fillId="0" borderId="0" xfId="18"/>
    <xf numFmtId="0" fontId="22" fillId="0" borderId="0" xfId="18" applyFont="1" applyAlignment="1">
      <alignment horizontal="center" vertical="center" wrapText="1"/>
    </xf>
    <xf numFmtId="0" fontId="14" fillId="0" borderId="0" xfId="18" applyFont="1" applyAlignment="1">
      <alignment vertical="center" wrapText="1"/>
    </xf>
    <xf numFmtId="0" fontId="3" fillId="27" borderId="8" xfId="18" applyFont="1" applyFill="1" applyBorder="1" applyAlignment="1">
      <alignment horizontal="left" vertical="center" wrapText="1"/>
    </xf>
    <xf numFmtId="0" fontId="26" fillId="27" borderId="8" xfId="18" quotePrefix="1" applyFont="1" applyFill="1" applyBorder="1" applyAlignment="1">
      <alignment horizontal="left" vertical="center"/>
    </xf>
    <xf numFmtId="0" fontId="3" fillId="27" borderId="8" xfId="18" applyFont="1" applyFill="1" applyBorder="1" applyAlignment="1">
      <alignment horizontal="left" vertical="center"/>
    </xf>
    <xf numFmtId="0" fontId="5" fillId="27" borderId="8" xfId="18" applyFont="1" applyFill="1" applyBorder="1" applyAlignment="1">
      <alignment horizontal="left" vertical="center" wrapText="1"/>
    </xf>
    <xf numFmtId="0" fontId="26" fillId="27" borderId="8" xfId="18" quotePrefix="1" applyFont="1" applyFill="1" applyBorder="1" applyAlignment="1">
      <alignment horizontal="left" vertical="center" wrapText="1"/>
    </xf>
    <xf numFmtId="0" fontId="4" fillId="19" borderId="7" xfId="18" applyFont="1" applyFill="1" applyBorder="1" applyAlignment="1">
      <alignment horizontal="center" vertical="center" wrapText="1"/>
    </xf>
    <xf numFmtId="0" fontId="4" fillId="19" borderId="8" xfId="18" applyFont="1" applyFill="1" applyBorder="1" applyAlignment="1">
      <alignment horizontal="center" vertical="center" wrapText="1"/>
    </xf>
    <xf numFmtId="0" fontId="3" fillId="27" borderId="8" xfId="18" applyFont="1" applyFill="1" applyBorder="1" applyAlignment="1">
      <alignment vertical="center" wrapText="1"/>
    </xf>
    <xf numFmtId="0" fontId="5" fillId="27" borderId="8" xfId="18" applyFont="1" applyFill="1" applyBorder="1" applyAlignment="1">
      <alignment vertical="center" wrapText="1"/>
    </xf>
    <xf numFmtId="0" fontId="4" fillId="0" borderId="8" xfId="18" applyFont="1" applyBorder="1" applyAlignment="1">
      <alignment horizontal="center" vertical="center" wrapText="1"/>
    </xf>
    <xf numFmtId="0" fontId="4" fillId="0" borderId="7" xfId="18" applyFont="1" applyBorder="1" applyAlignment="1">
      <alignment horizontal="center" vertical="center" wrapText="1"/>
    </xf>
    <xf numFmtId="0" fontId="4" fillId="0" borderId="7" xfId="18" applyFont="1" applyBorder="1" applyAlignment="1">
      <alignment horizontal="left" vertical="center" wrapText="1"/>
    </xf>
    <xf numFmtId="0" fontId="4" fillId="0" borderId="8" xfId="18" applyFont="1" applyBorder="1" applyAlignment="1">
      <alignment horizontal="left" vertical="center" wrapText="1"/>
    </xf>
    <xf numFmtId="0" fontId="5" fillId="27" borderId="7" xfId="18" applyFont="1" applyFill="1" applyBorder="1" applyAlignment="1">
      <alignment horizontal="left" vertical="center" wrapText="1"/>
    </xf>
    <xf numFmtId="0" fontId="3" fillId="27" borderId="8" xfId="18" applyFont="1" applyFill="1" applyBorder="1" applyAlignment="1">
      <alignment horizontal="center" vertical="center" wrapText="1"/>
    </xf>
    <xf numFmtId="0" fontId="26" fillId="27" borderId="8" xfId="18" applyFont="1" applyFill="1" applyBorder="1" applyAlignment="1">
      <alignment horizontal="left" vertical="center"/>
    </xf>
    <xf numFmtId="164" fontId="4" fillId="0" borderId="7" xfId="18" applyNumberFormat="1" applyFont="1" applyBorder="1" applyAlignment="1">
      <alignment horizontal="center" vertical="center" wrapText="1"/>
    </xf>
    <xf numFmtId="164" fontId="14" fillId="27" borderId="7" xfId="18" applyNumberFormat="1" applyFont="1" applyFill="1" applyBorder="1" applyAlignment="1">
      <alignment horizontal="right"/>
    </xf>
    <xf numFmtId="164" fontId="14" fillId="27" borderId="8" xfId="18" applyNumberFormat="1" applyFont="1" applyFill="1" applyBorder="1" applyAlignment="1">
      <alignment horizontal="right"/>
    </xf>
    <xf numFmtId="164" fontId="4" fillId="27" borderId="7" xfId="18" applyNumberFormat="1" applyFont="1" applyFill="1" applyBorder="1" applyAlignment="1">
      <alignment horizontal="right"/>
    </xf>
    <xf numFmtId="164" fontId="4" fillId="27" borderId="7" xfId="18" applyNumberFormat="1" applyFont="1" applyFill="1" applyBorder="1" applyAlignment="1">
      <alignment horizontal="right" vertical="center"/>
    </xf>
    <xf numFmtId="0" fontId="31" fillId="0" borderId="0" xfId="18" applyAlignment="1">
      <alignment vertical="center"/>
    </xf>
    <xf numFmtId="164" fontId="14" fillId="27" borderId="7" xfId="18" applyNumberFormat="1" applyFont="1" applyFill="1" applyBorder="1" applyAlignment="1">
      <alignment horizontal="right" vertical="center"/>
    </xf>
    <xf numFmtId="164" fontId="14" fillId="27" borderId="8" xfId="18" applyNumberFormat="1" applyFont="1" applyFill="1" applyBorder="1" applyAlignment="1">
      <alignment horizontal="right" vertical="center"/>
    </xf>
    <xf numFmtId="164" fontId="14" fillId="27" borderId="8" xfId="18" applyNumberFormat="1" applyFont="1" applyFill="1" applyBorder="1" applyAlignment="1">
      <alignment horizontal="right" vertical="center" wrapText="1"/>
    </xf>
    <xf numFmtId="0" fontId="33" fillId="0" borderId="0" xfId="18" applyFont="1" applyAlignment="1">
      <alignment vertical="center"/>
    </xf>
    <xf numFmtId="164" fontId="4" fillId="27" borderId="7" xfId="18" applyNumberFormat="1" applyFont="1" applyFill="1" applyBorder="1" applyAlignment="1">
      <alignment horizontal="center" vertical="center"/>
    </xf>
    <xf numFmtId="164" fontId="4" fillId="27" borderId="7" xfId="18" applyNumberFormat="1" applyFont="1" applyFill="1" applyBorder="1" applyAlignment="1">
      <alignment horizontal="center"/>
    </xf>
    <xf numFmtId="0" fontId="26" fillId="27" borderId="8" xfId="18" applyFont="1" applyFill="1" applyBorder="1" applyAlignment="1">
      <alignment horizontal="left" vertical="center" wrapText="1"/>
    </xf>
    <xf numFmtId="3" fontId="31" fillId="0" borderId="0" xfId="18" applyNumberFormat="1"/>
    <xf numFmtId="3" fontId="29" fillId="0" borderId="0" xfId="26" applyNumberFormat="1" applyFont="1" applyAlignment="1">
      <alignment horizontal="center" vertical="center" wrapText="1"/>
    </xf>
    <xf numFmtId="4" fontId="14" fillId="0" borderId="0" xfId="26" applyNumberFormat="1" applyFont="1" applyAlignment="1">
      <alignment horizontal="center" vertical="center" wrapText="1"/>
    </xf>
    <xf numFmtId="4" fontId="22" fillId="0" borderId="0" xfId="18" applyNumberFormat="1" applyFont="1" applyAlignment="1">
      <alignment horizontal="center" vertical="center" wrapText="1"/>
    </xf>
    <xf numFmtId="164" fontId="31" fillId="0" borderId="0" xfId="18" applyNumberFormat="1"/>
    <xf numFmtId="164" fontId="0" fillId="0" borderId="0" xfId="0" applyNumberFormat="1"/>
    <xf numFmtId="164" fontId="31" fillId="0" borderId="0" xfId="18" applyNumberFormat="1" applyAlignment="1">
      <alignment vertical="center"/>
    </xf>
    <xf numFmtId="0" fontId="5" fillId="27" borderId="8" xfId="18" applyFont="1" applyFill="1" applyBorder="1" applyAlignment="1">
      <alignment horizontal="center" vertical="center" wrapText="1"/>
    </xf>
    <xf numFmtId="0" fontId="5" fillId="27" borderId="8" xfId="18" quotePrefix="1" applyFont="1" applyFill="1" applyBorder="1" applyAlignment="1">
      <alignment horizontal="center" vertical="center"/>
    </xf>
    <xf numFmtId="0" fontId="3" fillId="27" borderId="8" xfId="18" applyFont="1" applyFill="1" applyBorder="1" applyAlignment="1">
      <alignment horizontal="center" vertical="center"/>
    </xf>
    <xf numFmtId="0" fontId="3" fillId="23" borderId="0" xfId="0" applyFont="1" applyFill="1"/>
    <xf numFmtId="3" fontId="3" fillId="28" borderId="5" xfId="26" quotePrefix="1" applyNumberFormat="1" applyFont="1" applyFill="1" applyBorder="1" applyAlignment="1">
      <alignment horizontal="right" vertical="center"/>
    </xf>
    <xf numFmtId="0" fontId="31" fillId="0" borderId="0" xfId="26"/>
    <xf numFmtId="0" fontId="22" fillId="0" borderId="0" xfId="26" applyFont="1" applyAlignment="1">
      <alignment horizontal="left" wrapText="1"/>
    </xf>
    <xf numFmtId="0" fontId="23" fillId="0" borderId="0" xfId="26" applyFont="1" applyAlignment="1">
      <alignment wrapText="1"/>
    </xf>
    <xf numFmtId="0" fontId="4" fillId="27" borderId="8" xfId="26" applyFont="1" applyFill="1" applyBorder="1" applyAlignment="1">
      <alignment horizontal="center" vertical="center" wrapText="1"/>
    </xf>
    <xf numFmtId="0" fontId="22" fillId="0" borderId="0" xfId="26" applyFont="1" applyAlignment="1">
      <alignment horizontal="center" vertical="center" wrapText="1"/>
    </xf>
    <xf numFmtId="0" fontId="14" fillId="0" borderId="0" xfId="26" applyFont="1" applyAlignment="1">
      <alignment vertical="center" wrapText="1"/>
    </xf>
    <xf numFmtId="0" fontId="22" fillId="0" borderId="9" xfId="26" applyFont="1" applyBorder="1" applyAlignment="1">
      <alignment horizontal="center" vertical="center" wrapText="1"/>
    </xf>
    <xf numFmtId="0" fontId="33" fillId="0" borderId="9" xfId="26" applyFont="1" applyBorder="1" applyAlignment="1">
      <alignment horizontal="center" vertical="center"/>
    </xf>
    <xf numFmtId="0" fontId="22" fillId="0" borderId="0" xfId="26" quotePrefix="1" applyFont="1" applyAlignment="1">
      <alignment horizontal="center" vertical="center" wrapText="1"/>
    </xf>
    <xf numFmtId="0" fontId="23" fillId="0" borderId="0" xfId="26" applyFont="1" applyAlignment="1">
      <alignment horizontal="center" vertical="center" wrapText="1"/>
    </xf>
    <xf numFmtId="0" fontId="14" fillId="0" borderId="0" xfId="26" applyFont="1"/>
    <xf numFmtId="3" fontId="4" fillId="0" borderId="8" xfId="26" applyNumberFormat="1" applyFont="1" applyBorder="1" applyAlignment="1">
      <alignment horizontal="right"/>
    </xf>
    <xf numFmtId="0" fontId="4" fillId="0" borderId="5" xfId="26" quotePrefix="1" applyFont="1" applyBorder="1" applyAlignment="1">
      <alignment horizontal="left" wrapText="1"/>
    </xf>
    <xf numFmtId="0" fontId="4" fillId="0" borderId="6" xfId="26" quotePrefix="1" applyFont="1" applyBorder="1" applyAlignment="1">
      <alignment horizontal="left" wrapText="1"/>
    </xf>
    <xf numFmtId="0" fontId="4" fillId="0" borderId="6" xfId="26" quotePrefix="1" applyFont="1" applyBorder="1" applyAlignment="1">
      <alignment horizontal="center" wrapText="1"/>
    </xf>
    <xf numFmtId="0" fontId="4" fillId="0" borderId="6" xfId="26" quotePrefix="1" applyFont="1" applyBorder="1" applyAlignment="1">
      <alignment horizontal="left"/>
    </xf>
    <xf numFmtId="3" fontId="4" fillId="28" borderId="5" xfId="26" quotePrefix="1" applyNumberFormat="1" applyFont="1" applyFill="1" applyBorder="1" applyAlignment="1">
      <alignment horizontal="right"/>
    </xf>
    <xf numFmtId="3" fontId="4" fillId="28" borderId="8" xfId="26" applyNumberFormat="1" applyFont="1" applyFill="1" applyBorder="1" applyAlignment="1">
      <alignment horizontal="right"/>
    </xf>
    <xf numFmtId="0" fontId="34" fillId="0" borderId="9" xfId="26" applyFont="1" applyBorder="1" applyAlignment="1">
      <alignment horizontal="right" vertical="center"/>
    </xf>
    <xf numFmtId="0" fontId="3" fillId="28" borderId="5" xfId="26" applyFont="1" applyFill="1" applyBorder="1" applyAlignment="1">
      <alignment horizontal="left" vertical="center"/>
    </xf>
    <xf numFmtId="0" fontId="28" fillId="0" borderId="0" xfId="26" applyFont="1" applyAlignment="1">
      <alignment horizontal="center" vertical="center" wrapText="1"/>
    </xf>
    <xf numFmtId="0" fontId="5" fillId="0" borderId="0" xfId="26" applyFont="1"/>
    <xf numFmtId="0" fontId="3" fillId="0" borderId="5" xfId="26" quotePrefix="1" applyFont="1" applyBorder="1" applyAlignment="1">
      <alignment horizontal="left" wrapText="1"/>
    </xf>
    <xf numFmtId="0" fontId="3" fillId="0" borderId="6" xfId="26" quotePrefix="1" applyFont="1" applyBorder="1" applyAlignment="1">
      <alignment horizontal="left" wrapText="1"/>
    </xf>
    <xf numFmtId="0" fontId="3" fillId="0" borderId="6" xfId="26" quotePrefix="1" applyFont="1" applyBorder="1" applyAlignment="1">
      <alignment horizontal="center" wrapText="1"/>
    </xf>
    <xf numFmtId="0" fontId="3" fillId="0" borderId="6" xfId="26" quotePrefix="1" applyFont="1" applyBorder="1" applyAlignment="1">
      <alignment horizontal="left"/>
    </xf>
    <xf numFmtId="3" fontId="3" fillId="19" borderId="5" xfId="26" quotePrefix="1" applyNumberFormat="1" applyFont="1" applyFill="1" applyBorder="1" applyAlignment="1">
      <alignment horizontal="right"/>
    </xf>
    <xf numFmtId="3" fontId="3" fillId="19" borderId="8" xfId="26" applyNumberFormat="1" applyFont="1" applyFill="1" applyBorder="1" applyAlignment="1">
      <alignment horizontal="right" wrapText="1"/>
    </xf>
    <xf numFmtId="3" fontId="3" fillId="28" borderId="5" xfId="26" quotePrefix="1" applyNumberFormat="1" applyFont="1" applyFill="1" applyBorder="1" applyAlignment="1">
      <alignment horizontal="right"/>
    </xf>
    <xf numFmtId="3" fontId="3" fillId="28" borderId="8" xfId="26" quotePrefix="1" applyNumberFormat="1" applyFont="1" applyFill="1" applyBorder="1" applyAlignment="1">
      <alignment horizontal="right"/>
    </xf>
    <xf numFmtId="0" fontId="27" fillId="0" borderId="0" xfId="26" quotePrefix="1" applyFont="1" applyAlignment="1">
      <alignment horizontal="center" vertical="center" wrapText="1"/>
    </xf>
    <xf numFmtId="0" fontId="1" fillId="0" borderId="0" xfId="26" applyFont="1" applyAlignment="1">
      <alignment horizontal="center" vertical="center" wrapText="1"/>
    </xf>
    <xf numFmtId="0" fontId="5" fillId="28" borderId="6" xfId="26" applyFont="1" applyFill="1" applyBorder="1" applyAlignment="1">
      <alignment vertical="center"/>
    </xf>
    <xf numFmtId="0" fontId="35" fillId="0" borderId="0" xfId="26" applyFont="1" applyAlignment="1">
      <alignment wrapText="1"/>
    </xf>
    <xf numFmtId="0" fontId="24" fillId="0" borderId="0" xfId="26" applyFont="1" applyAlignment="1">
      <alignment horizontal="center" vertical="center" wrapText="1"/>
    </xf>
    <xf numFmtId="0" fontId="36" fillId="0" borderId="0" xfId="26" applyFont="1" applyAlignment="1">
      <alignment wrapText="1"/>
    </xf>
    <xf numFmtId="3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vertical="center"/>
    </xf>
    <xf numFmtId="164" fontId="33" fillId="0" borderId="0" xfId="18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" fontId="4" fillId="28" borderId="8" xfId="26" applyNumberFormat="1" applyFont="1" applyFill="1" applyBorder="1" applyAlignment="1">
      <alignment horizontal="right"/>
    </xf>
    <xf numFmtId="4" fontId="0" fillId="0" borderId="0" xfId="0" applyNumberFormat="1"/>
    <xf numFmtId="0" fontId="3" fillId="25" borderId="0" xfId="0" applyFont="1" applyFill="1"/>
    <xf numFmtId="4" fontId="3" fillId="25" borderId="0" xfId="0" applyNumberFormat="1" applyFont="1" applyFill="1"/>
    <xf numFmtId="4" fontId="3" fillId="23" borderId="0" xfId="0" applyNumberFormat="1" applyFont="1" applyFill="1"/>
    <xf numFmtId="0" fontId="3" fillId="24" borderId="0" xfId="0" applyFont="1" applyFill="1"/>
    <xf numFmtId="4" fontId="3" fillId="24" borderId="0" xfId="0" applyNumberFormat="1" applyFont="1" applyFill="1"/>
    <xf numFmtId="0" fontId="38" fillId="27" borderId="8" xfId="18" applyFont="1" applyFill="1" applyBorder="1" applyAlignment="1">
      <alignment horizontal="center" vertical="center" wrapText="1"/>
    </xf>
    <xf numFmtId="0" fontId="38" fillId="27" borderId="8" xfId="18" applyFont="1" applyFill="1" applyBorder="1" applyAlignment="1">
      <alignment horizontal="left" vertical="center" wrapText="1"/>
    </xf>
    <xf numFmtId="164" fontId="38" fillId="27" borderId="7" xfId="18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38" fillId="0" borderId="0" xfId="0" applyFont="1"/>
    <xf numFmtId="0" fontId="39" fillId="0" borderId="0" xfId="0" applyFont="1"/>
    <xf numFmtId="4" fontId="40" fillId="0" borderId="0" xfId="0" applyNumberFormat="1" applyFont="1"/>
    <xf numFmtId="4" fontId="31" fillId="0" borderId="0" xfId="18" applyNumberFormat="1"/>
    <xf numFmtId="164" fontId="41" fillId="27" borderId="7" xfId="18" applyNumberFormat="1" applyFont="1" applyFill="1" applyBorder="1" applyAlignment="1">
      <alignment horizontal="right" vertical="center"/>
    </xf>
    <xf numFmtId="0" fontId="42" fillId="0" borderId="0" xfId="18" applyFont="1" applyAlignment="1">
      <alignment vertical="center"/>
    </xf>
    <xf numFmtId="0" fontId="3" fillId="19" borderId="5" xfId="0" applyFont="1" applyFill="1" applyBorder="1" applyAlignment="1">
      <alignment vertical="center" wrapText="1"/>
    </xf>
    <xf numFmtId="0" fontId="3" fillId="19" borderId="6" xfId="0" applyFont="1" applyFill="1" applyBorder="1" applyAlignment="1">
      <alignment vertical="center" wrapText="1"/>
    </xf>
    <xf numFmtId="0" fontId="3" fillId="19" borderId="7" xfId="0" applyFont="1" applyFill="1" applyBorder="1" applyAlignment="1">
      <alignment horizontal="center" vertical="center" wrapText="1"/>
    </xf>
    <xf numFmtId="0" fontId="3" fillId="19" borderId="8" xfId="18" applyFont="1" applyFill="1" applyBorder="1" applyAlignment="1">
      <alignment horizontal="center" vertical="center" wrapText="1"/>
    </xf>
    <xf numFmtId="0" fontId="40" fillId="20" borderId="0" xfId="0" applyFont="1" applyFill="1"/>
    <xf numFmtId="4" fontId="40" fillId="20" borderId="0" xfId="0" applyNumberFormat="1" applyFont="1" applyFill="1"/>
    <xf numFmtId="0" fontId="40" fillId="21" borderId="0" xfId="0" applyFont="1" applyFill="1"/>
    <xf numFmtId="4" fontId="40" fillId="21" borderId="0" xfId="0" applyNumberFormat="1" applyFont="1" applyFill="1"/>
    <xf numFmtId="0" fontId="40" fillId="0" borderId="0" xfId="0" applyFont="1" applyAlignment="1">
      <alignment vertical="center"/>
    </xf>
    <xf numFmtId="4" fontId="40" fillId="0" borderId="0" xfId="0" applyNumberFormat="1" applyFont="1" applyAlignment="1">
      <alignment vertical="center"/>
    </xf>
    <xf numFmtId="0" fontId="40" fillId="22" borderId="0" xfId="0" applyFont="1" applyFill="1"/>
    <xf numFmtId="4" fontId="40" fillId="22" borderId="0" xfId="0" applyNumberFormat="1" applyFont="1" applyFill="1"/>
    <xf numFmtId="0" fontId="40" fillId="23" borderId="0" xfId="0" applyFont="1" applyFill="1"/>
    <xf numFmtId="4" fontId="40" fillId="23" borderId="0" xfId="0" applyNumberFormat="1" applyFont="1" applyFill="1"/>
    <xf numFmtId="0" fontId="40" fillId="24" borderId="0" xfId="0" applyFont="1" applyFill="1"/>
    <xf numFmtId="4" fontId="40" fillId="24" borderId="0" xfId="0" applyNumberFormat="1" applyFont="1" applyFill="1"/>
    <xf numFmtId="0" fontId="40" fillId="25" borderId="0" xfId="0" applyFont="1" applyFill="1"/>
    <xf numFmtId="4" fontId="40" fillId="25" borderId="0" xfId="0" applyNumberFormat="1" applyFont="1" applyFill="1"/>
    <xf numFmtId="0" fontId="40" fillId="0" borderId="0" xfId="0" applyFont="1"/>
    <xf numFmtId="0" fontId="40" fillId="0" borderId="0" xfId="0" applyFont="1" applyAlignment="1">
      <alignment horizontal="left"/>
    </xf>
    <xf numFmtId="0" fontId="3" fillId="22" borderId="0" xfId="0" applyFont="1" applyFill="1"/>
    <xf numFmtId="4" fontId="40" fillId="2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/>
    </xf>
    <xf numFmtId="0" fontId="3" fillId="25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4" fillId="0" borderId="0" xfId="26" applyFont="1" applyAlignment="1">
      <alignment horizontal="center" vertical="center" wrapText="1"/>
    </xf>
    <xf numFmtId="0" fontId="3" fillId="19" borderId="5" xfId="26" applyFont="1" applyFill="1" applyBorder="1" applyAlignment="1">
      <alignment horizontal="left" vertical="center" wrapText="1"/>
    </xf>
    <xf numFmtId="0" fontId="3" fillId="19" borderId="6" xfId="26" applyFont="1" applyFill="1" applyBorder="1" applyAlignment="1">
      <alignment horizontal="left" vertical="center" wrapText="1"/>
    </xf>
    <xf numFmtId="0" fontId="3" fillId="19" borderId="7" xfId="26" applyFont="1" applyFill="1" applyBorder="1" applyAlignment="1">
      <alignment horizontal="left" vertical="center" wrapText="1"/>
    </xf>
    <xf numFmtId="0" fontId="3" fillId="28" borderId="5" xfId="26" quotePrefix="1" applyFont="1" applyFill="1" applyBorder="1" applyAlignment="1">
      <alignment horizontal="left" vertical="center" wrapText="1"/>
    </xf>
    <xf numFmtId="0" fontId="5" fillId="28" borderId="6" xfId="26" applyFont="1" applyFill="1" applyBorder="1" applyAlignment="1">
      <alignment vertical="center" wrapText="1"/>
    </xf>
    <xf numFmtId="0" fontId="25" fillId="0" borderId="0" xfId="26" applyFont="1" applyAlignment="1">
      <alignment wrapText="1"/>
    </xf>
    <xf numFmtId="0" fontId="37" fillId="0" borderId="0" xfId="26" applyFont="1" applyAlignment="1">
      <alignment wrapText="1"/>
    </xf>
    <xf numFmtId="0" fontId="31" fillId="0" borderId="6" xfId="26" applyBorder="1" applyAlignment="1">
      <alignment horizontal="left" vertical="center" wrapText="1"/>
    </xf>
    <xf numFmtId="0" fontId="31" fillId="0" borderId="7" xfId="26" applyBorder="1" applyAlignment="1">
      <alignment horizontal="left" vertical="center" wrapText="1"/>
    </xf>
    <xf numFmtId="0" fontId="3" fillId="28" borderId="5" xfId="26" applyFont="1" applyFill="1" applyBorder="1" applyAlignment="1">
      <alignment horizontal="left" vertical="center" wrapText="1"/>
    </xf>
    <xf numFmtId="0" fontId="3" fillId="28" borderId="6" xfId="26" applyFont="1" applyFill="1" applyBorder="1" applyAlignment="1">
      <alignment horizontal="left" vertical="center" wrapText="1"/>
    </xf>
    <xf numFmtId="0" fontId="3" fillId="28" borderId="7" xfId="26" applyFont="1" applyFill="1" applyBorder="1" applyAlignment="1">
      <alignment horizontal="left" vertical="center" wrapText="1"/>
    </xf>
    <xf numFmtId="0" fontId="3" fillId="0" borderId="5" xfId="26" quotePrefix="1" applyFont="1" applyBorder="1" applyAlignment="1">
      <alignment horizontal="left" vertical="center" wrapText="1"/>
    </xf>
    <xf numFmtId="0" fontId="5" fillId="0" borderId="6" xfId="26" applyFont="1" applyBorder="1" applyAlignment="1">
      <alignment vertical="center" wrapText="1"/>
    </xf>
    <xf numFmtId="0" fontId="3" fillId="0" borderId="5" xfId="26" quotePrefix="1" applyFont="1" applyBorder="1" applyAlignment="1">
      <alignment horizontal="left" vertical="center"/>
    </xf>
    <xf numFmtId="0" fontId="5" fillId="0" borderId="6" xfId="26" applyFont="1" applyBorder="1" applyAlignment="1">
      <alignment vertical="center"/>
    </xf>
    <xf numFmtId="0" fontId="1" fillId="0" borderId="0" xfId="26" applyFont="1" applyAlignment="1">
      <alignment horizontal="center" vertical="center" wrapText="1"/>
    </xf>
    <xf numFmtId="0" fontId="35" fillId="0" borderId="0" xfId="26" applyFont="1" applyAlignment="1">
      <alignment wrapText="1"/>
    </xf>
    <xf numFmtId="0" fontId="21" fillId="0" borderId="0" xfId="26" applyFont="1" applyAlignment="1">
      <alignment vertical="center" wrapText="1"/>
    </xf>
    <xf numFmtId="0" fontId="5" fillId="28" borderId="6" xfId="26" applyFont="1" applyFill="1" applyBorder="1" applyAlignment="1">
      <alignment vertical="center"/>
    </xf>
    <xf numFmtId="0" fontId="3" fillId="0" borderId="5" xfId="26" applyFont="1" applyBorder="1" applyAlignment="1">
      <alignment horizontal="left" vertical="center" wrapText="1"/>
    </xf>
    <xf numFmtId="0" fontId="1" fillId="0" borderId="0" xfId="18" applyFont="1" applyAlignment="1">
      <alignment horizontal="center" vertical="center" wrapText="1"/>
    </xf>
    <xf numFmtId="0" fontId="35" fillId="0" borderId="0" xfId="18" applyFont="1" applyAlignment="1">
      <alignment vertical="center" wrapText="1"/>
    </xf>
    <xf numFmtId="0" fontId="21" fillId="0" borderId="0" xfId="18" applyFont="1" applyAlignment="1">
      <alignment vertical="center" wrapText="1"/>
    </xf>
    <xf numFmtId="0" fontId="1" fillId="0" borderId="0" xfId="11" applyFont="1" applyAlignment="1">
      <alignment horizontal="center" vertical="center" wrapText="1"/>
    </xf>
    <xf numFmtId="0" fontId="30" fillId="0" borderId="0" xfId="1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" fillId="23" borderId="0" xfId="0" applyFont="1" applyFill="1" applyAlignment="1">
      <alignment horizontal="left" wrapText="1"/>
    </xf>
  </cellXfs>
  <cellStyles count="99">
    <cellStyle name="Bad 1" xfId="1" xr:uid="{00000000-0005-0000-0000-000000000000}"/>
    <cellStyle name="Heading 1 1" xfId="2" xr:uid="{00000000-0005-0000-0000-000001000000}"/>
    <cellStyle name="Heading 2 1" xfId="3" xr:uid="{00000000-0005-0000-0000-000002000000}"/>
    <cellStyle name="Neutral 1" xfId="4" xr:uid="{00000000-0005-0000-0000-000003000000}"/>
    <cellStyle name="Normal_REBALANS CERNA1" xfId="5" xr:uid="{00000000-0005-0000-0000-000004000000}"/>
    <cellStyle name="Normalno" xfId="0" builtinId="0"/>
    <cellStyle name="Obično 10" xfId="6" xr:uid="{00000000-0005-0000-0000-000006000000}"/>
    <cellStyle name="Obično 11" xfId="7" xr:uid="{00000000-0005-0000-0000-000007000000}"/>
    <cellStyle name="Obično 13" xfId="8" xr:uid="{00000000-0005-0000-0000-000008000000}"/>
    <cellStyle name="Obično 15" xfId="9" xr:uid="{00000000-0005-0000-0000-000009000000}"/>
    <cellStyle name="Obično 17" xfId="10" xr:uid="{00000000-0005-0000-0000-00000A000000}"/>
    <cellStyle name="Obično 2" xfId="11" xr:uid="{00000000-0005-0000-0000-00000B000000}"/>
    <cellStyle name="Obično 20" xfId="12" xr:uid="{00000000-0005-0000-0000-00000C000000}"/>
    <cellStyle name="Obično 21" xfId="13" xr:uid="{00000000-0005-0000-0000-00000D000000}"/>
    <cellStyle name="Obično 23" xfId="14" xr:uid="{00000000-0005-0000-0000-00000E000000}"/>
    <cellStyle name="Obično 24" xfId="15" xr:uid="{00000000-0005-0000-0000-00000F000000}"/>
    <cellStyle name="Obično 26" xfId="16" xr:uid="{00000000-0005-0000-0000-000010000000}"/>
    <cellStyle name="Obično 28" xfId="17" xr:uid="{00000000-0005-0000-0000-000011000000}"/>
    <cellStyle name="Obično 3" xfId="18" xr:uid="{00000000-0005-0000-0000-000012000000}"/>
    <cellStyle name="Obično 3 2" xfId="19" xr:uid="{00000000-0005-0000-0000-000013000000}"/>
    <cellStyle name="Obično 3 3" xfId="20" xr:uid="{00000000-0005-0000-0000-000014000000}"/>
    <cellStyle name="Obično 31" xfId="21" xr:uid="{00000000-0005-0000-0000-000015000000}"/>
    <cellStyle name="Obično 34" xfId="22" xr:uid="{00000000-0005-0000-0000-000016000000}"/>
    <cellStyle name="Obično 35" xfId="23" xr:uid="{00000000-0005-0000-0000-000017000000}"/>
    <cellStyle name="Obično 36" xfId="24" xr:uid="{00000000-0005-0000-0000-000018000000}"/>
    <cellStyle name="Obično 37" xfId="25" xr:uid="{00000000-0005-0000-0000-000019000000}"/>
    <cellStyle name="Obično 4" xfId="26" xr:uid="{00000000-0005-0000-0000-00001A000000}"/>
    <cellStyle name="Obično 40" xfId="27" xr:uid="{00000000-0005-0000-0000-00001B000000}"/>
    <cellStyle name="Obično 42" xfId="28" xr:uid="{00000000-0005-0000-0000-00001C000000}"/>
    <cellStyle name="Obično 44" xfId="29" xr:uid="{00000000-0005-0000-0000-00001D000000}"/>
    <cellStyle name="Obično 46" xfId="30" xr:uid="{00000000-0005-0000-0000-00001E000000}"/>
    <cellStyle name="Obično 48" xfId="31" xr:uid="{00000000-0005-0000-0000-00001F000000}"/>
    <cellStyle name="Obično 5" xfId="32" xr:uid="{00000000-0005-0000-0000-000020000000}"/>
    <cellStyle name="Obično 50" xfId="33" xr:uid="{00000000-0005-0000-0000-000021000000}"/>
    <cellStyle name="Obično 52" xfId="34" xr:uid="{00000000-0005-0000-0000-000022000000}"/>
    <cellStyle name="Obično 54" xfId="35" xr:uid="{00000000-0005-0000-0000-000023000000}"/>
    <cellStyle name="Obično 56" xfId="36" xr:uid="{00000000-0005-0000-0000-000024000000}"/>
    <cellStyle name="Obično 58" xfId="37" xr:uid="{00000000-0005-0000-0000-000025000000}"/>
    <cellStyle name="Obično 6" xfId="38" xr:uid="{00000000-0005-0000-0000-000026000000}"/>
    <cellStyle name="Obično 60" xfId="39" xr:uid="{00000000-0005-0000-0000-000027000000}"/>
    <cellStyle name="Obično 62" xfId="40" xr:uid="{00000000-0005-0000-0000-000028000000}"/>
    <cellStyle name="Obično 64" xfId="41" xr:uid="{00000000-0005-0000-0000-000029000000}"/>
    <cellStyle name="Obično 66" xfId="42" xr:uid="{00000000-0005-0000-0000-00002A000000}"/>
    <cellStyle name="Obično 68" xfId="43" xr:uid="{00000000-0005-0000-0000-00002B000000}"/>
    <cellStyle name="Obično 70" xfId="44" xr:uid="{00000000-0005-0000-0000-00002C000000}"/>
    <cellStyle name="Obično 72" xfId="45" xr:uid="{00000000-0005-0000-0000-00002D000000}"/>
    <cellStyle name="Obično 74" xfId="46" xr:uid="{00000000-0005-0000-0000-00002E000000}"/>
    <cellStyle name="Obično 76" xfId="47" xr:uid="{00000000-0005-0000-0000-00002F000000}"/>
    <cellStyle name="Obično 77" xfId="48" xr:uid="{00000000-0005-0000-0000-000030000000}"/>
    <cellStyle name="Obično 79" xfId="49" xr:uid="{00000000-0005-0000-0000-000031000000}"/>
    <cellStyle name="Obično 80" xfId="50" xr:uid="{00000000-0005-0000-0000-000032000000}"/>
    <cellStyle name="Obično 83" xfId="51" xr:uid="{00000000-0005-0000-0000-000033000000}"/>
    <cellStyle name="Obično 84" xfId="52" xr:uid="{00000000-0005-0000-0000-000034000000}"/>
    <cellStyle name="Obično 85" xfId="53" xr:uid="{00000000-0005-0000-0000-000035000000}"/>
    <cellStyle name="Obično 86" xfId="54" xr:uid="{00000000-0005-0000-0000-000036000000}"/>
    <cellStyle name="Obično 87" xfId="55" xr:uid="{00000000-0005-0000-0000-000037000000}"/>
    <cellStyle name="Obično 88" xfId="56" xr:uid="{00000000-0005-0000-0000-000038000000}"/>
    <cellStyle name="Obično 89" xfId="57" xr:uid="{00000000-0005-0000-0000-000039000000}"/>
    <cellStyle name="Obično 9" xfId="58" xr:uid="{00000000-0005-0000-0000-00003A000000}"/>
    <cellStyle name="Obično 90" xfId="59" xr:uid="{00000000-0005-0000-0000-00003B000000}"/>
    <cellStyle name="Obično 91" xfId="60" xr:uid="{00000000-0005-0000-0000-00003C000000}"/>
    <cellStyle name="SAPBEXaggData" xfId="61" xr:uid="{00000000-0005-0000-0000-00003D000000}"/>
    <cellStyle name="SAPBEXaggDataEmph" xfId="62" xr:uid="{00000000-0005-0000-0000-00003E000000}"/>
    <cellStyle name="SAPBEXaggItem" xfId="63" xr:uid="{00000000-0005-0000-0000-00003F000000}"/>
    <cellStyle name="SAPBEXaggItemX" xfId="64" xr:uid="{00000000-0005-0000-0000-000040000000}"/>
    <cellStyle name="SAPBEXchaText" xfId="65" xr:uid="{00000000-0005-0000-0000-000041000000}"/>
    <cellStyle name="SAPBEXexcBad7" xfId="66" xr:uid="{00000000-0005-0000-0000-000042000000}"/>
    <cellStyle name="SAPBEXexcBad8" xfId="67" xr:uid="{00000000-0005-0000-0000-000043000000}"/>
    <cellStyle name="SAPBEXexcBad9" xfId="68" xr:uid="{00000000-0005-0000-0000-000044000000}"/>
    <cellStyle name="SAPBEXexcCritical4" xfId="69" xr:uid="{00000000-0005-0000-0000-000045000000}"/>
    <cellStyle name="SAPBEXexcCritical5" xfId="70" xr:uid="{00000000-0005-0000-0000-000046000000}"/>
    <cellStyle name="SAPBEXexcCritical6" xfId="71" xr:uid="{00000000-0005-0000-0000-000047000000}"/>
    <cellStyle name="SAPBEXexcGood1" xfId="72" xr:uid="{00000000-0005-0000-0000-000048000000}"/>
    <cellStyle name="SAPBEXexcGood2" xfId="73" xr:uid="{00000000-0005-0000-0000-000049000000}"/>
    <cellStyle name="SAPBEXexcGood3" xfId="74" xr:uid="{00000000-0005-0000-0000-00004A000000}"/>
    <cellStyle name="SAPBEXfilterDrill" xfId="75" xr:uid="{00000000-0005-0000-0000-00004B000000}"/>
    <cellStyle name="SAPBEXfilterItem" xfId="76" xr:uid="{00000000-0005-0000-0000-00004C000000}"/>
    <cellStyle name="SAPBEXfilterText" xfId="77" xr:uid="{00000000-0005-0000-0000-00004D000000}"/>
    <cellStyle name="SAPBEXformats" xfId="78" xr:uid="{00000000-0005-0000-0000-00004E000000}"/>
    <cellStyle name="SAPBEXheaderItem" xfId="79" xr:uid="{00000000-0005-0000-0000-00004F000000}"/>
    <cellStyle name="SAPBEXheaderText" xfId="80" xr:uid="{00000000-0005-0000-0000-000050000000}"/>
    <cellStyle name="SAPBEXHLevel0" xfId="81" xr:uid="{00000000-0005-0000-0000-000051000000}"/>
    <cellStyle name="SAPBEXHLevel0X" xfId="82" xr:uid="{00000000-0005-0000-0000-000052000000}"/>
    <cellStyle name="SAPBEXHLevel1" xfId="83" xr:uid="{00000000-0005-0000-0000-000053000000}"/>
    <cellStyle name="SAPBEXHLevel1X" xfId="84" xr:uid="{00000000-0005-0000-0000-000054000000}"/>
    <cellStyle name="SAPBEXHLevel2" xfId="85" xr:uid="{00000000-0005-0000-0000-000055000000}"/>
    <cellStyle name="SAPBEXHLevel2X" xfId="86" xr:uid="{00000000-0005-0000-0000-000056000000}"/>
    <cellStyle name="SAPBEXHLevel3" xfId="87" xr:uid="{00000000-0005-0000-0000-000057000000}"/>
    <cellStyle name="SAPBEXHLevel3X" xfId="88" xr:uid="{00000000-0005-0000-0000-000058000000}"/>
    <cellStyle name="SAPBEXresData" xfId="89" xr:uid="{00000000-0005-0000-0000-000059000000}"/>
    <cellStyle name="SAPBEXresDataEmph" xfId="90" xr:uid="{00000000-0005-0000-0000-00005A000000}"/>
    <cellStyle name="SAPBEXresItem" xfId="91" xr:uid="{00000000-0005-0000-0000-00005B000000}"/>
    <cellStyle name="SAPBEXresItemX" xfId="92" xr:uid="{00000000-0005-0000-0000-00005C000000}"/>
    <cellStyle name="SAPBEXstdData" xfId="93" xr:uid="{00000000-0005-0000-0000-00005D000000}"/>
    <cellStyle name="SAPBEXstdDataEmph" xfId="94" xr:uid="{00000000-0005-0000-0000-00005E000000}"/>
    <cellStyle name="SAPBEXstdItem" xfId="95" xr:uid="{00000000-0005-0000-0000-00005F000000}"/>
    <cellStyle name="SAPBEXstdItemX" xfId="96" xr:uid="{00000000-0005-0000-0000-000060000000}"/>
    <cellStyle name="SAPBEXtitle" xfId="97" xr:uid="{00000000-0005-0000-0000-000061000000}"/>
    <cellStyle name="SAPBEXundefined" xfId="98" xr:uid="{00000000-0005-0000-0000-00006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152400</xdr:rowOff>
    </xdr:from>
    <xdr:to>
      <xdr:col>9</xdr:col>
      <xdr:colOff>838200</xdr:colOff>
      <xdr:row>6</xdr:row>
      <xdr:rowOff>9525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6B491B8E-9DC2-8242-CF50-99C41B3566A7}"/>
            </a:ext>
          </a:extLst>
        </xdr:cNvPr>
        <xdr:cNvSpPr txBox="1"/>
      </xdr:nvSpPr>
      <xdr:spPr>
        <a:xfrm>
          <a:off x="609600" y="152400"/>
          <a:ext cx="769620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Na temelju čl. 40. Zakona o proračunu (NN br. 144/21) i čl.40. Statuta općine Zagvozd ( Službeni glasnik općine Zagvozd br. 2/13, 4/13, 3/18, 4/18-proč.tekst, 1/20 i 3/21) Općinski načelnik</a:t>
          </a:r>
          <a:r>
            <a:rPr lang="hr-H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općine Zagvozd  donosi PRIJEDLOG</a:t>
          </a:r>
          <a:endParaRPr lang="hr-HR">
            <a:effectLst/>
          </a:endParaRPr>
        </a:p>
        <a:p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P47"/>
  <sheetViews>
    <sheetView tabSelected="1" zoomScale="80" zoomScaleNormal="80" workbookViewId="0">
      <selection activeCell="I11" sqref="I11"/>
    </sheetView>
  </sheetViews>
  <sheetFormatPr defaultRowHeight="13.2" x14ac:dyDescent="0.25"/>
  <cols>
    <col min="5" max="5" width="15.44140625" customWidth="1"/>
    <col min="6" max="6" width="13.77734375" customWidth="1"/>
    <col min="7" max="7" width="13.21875" customWidth="1"/>
    <col min="8" max="8" width="12.6640625" customWidth="1"/>
    <col min="9" max="9" width="13.5546875" customWidth="1"/>
    <col min="10" max="10" width="12.109375" customWidth="1"/>
    <col min="13" max="13" width="12.44140625" bestFit="1" customWidth="1"/>
  </cols>
  <sheetData>
    <row r="8" spans="1:10" ht="15.6" x14ac:dyDescent="0.25">
      <c r="A8" s="171" t="s">
        <v>408</v>
      </c>
      <c r="B8" s="171"/>
      <c r="C8" s="171"/>
      <c r="D8" s="171"/>
      <c r="E8" s="171"/>
      <c r="F8" s="171"/>
      <c r="G8" s="171"/>
      <c r="H8" s="171"/>
      <c r="I8" s="171"/>
      <c r="J8" s="171"/>
    </row>
    <row r="9" spans="1:10" ht="17.399999999999999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</row>
    <row r="10" spans="1:10" ht="15.6" x14ac:dyDescent="0.25">
      <c r="A10" s="171" t="s">
        <v>161</v>
      </c>
      <c r="B10" s="171"/>
      <c r="C10" s="171"/>
      <c r="D10" s="171"/>
      <c r="E10" s="171"/>
      <c r="F10" s="171"/>
      <c r="G10" s="171"/>
      <c r="H10" s="171"/>
      <c r="I10" s="173"/>
      <c r="J10" s="173"/>
    </row>
    <row r="11" spans="1:10" ht="17.399999999999999" x14ac:dyDescent="0.25">
      <c r="A11" s="75"/>
      <c r="B11" s="75"/>
      <c r="C11" s="75"/>
      <c r="D11" s="75"/>
      <c r="E11" s="75"/>
      <c r="F11" s="75"/>
      <c r="G11" s="75"/>
      <c r="H11" s="75"/>
      <c r="I11" s="76"/>
      <c r="J11" s="76"/>
    </row>
    <row r="12" spans="1:10" ht="15.6" x14ac:dyDescent="0.3">
      <c r="A12" s="171" t="s">
        <v>295</v>
      </c>
      <c r="B12" s="172"/>
      <c r="C12" s="172"/>
      <c r="D12" s="172"/>
      <c r="E12" s="172"/>
      <c r="F12" s="172"/>
      <c r="G12" s="172"/>
      <c r="H12" s="172"/>
      <c r="I12" s="172"/>
      <c r="J12" s="172"/>
    </row>
    <row r="13" spans="1:10" ht="17.399999999999999" x14ac:dyDescent="0.3">
      <c r="A13" s="72"/>
      <c r="B13" s="73"/>
      <c r="C13" s="73"/>
      <c r="D13" s="73"/>
      <c r="E13" s="77"/>
      <c r="F13" s="78"/>
      <c r="G13" s="78"/>
      <c r="H13" s="78"/>
      <c r="I13" s="78"/>
      <c r="J13" s="89" t="s">
        <v>296</v>
      </c>
    </row>
    <row r="14" spans="1:10" ht="39.6" x14ac:dyDescent="0.25">
      <c r="A14" s="83"/>
      <c r="B14" s="84"/>
      <c r="C14" s="84"/>
      <c r="D14" s="85"/>
      <c r="E14" s="86"/>
      <c r="F14" s="74" t="s">
        <v>345</v>
      </c>
      <c r="G14" s="74" t="s">
        <v>358</v>
      </c>
      <c r="H14" s="74" t="s">
        <v>359</v>
      </c>
      <c r="I14" s="74" t="s">
        <v>344</v>
      </c>
      <c r="J14" s="74" t="s">
        <v>360</v>
      </c>
    </row>
    <row r="15" spans="1:10" x14ac:dyDescent="0.25">
      <c r="A15" s="164" t="s">
        <v>282</v>
      </c>
      <c r="B15" s="159"/>
      <c r="C15" s="159"/>
      <c r="D15" s="159"/>
      <c r="E15" s="174"/>
      <c r="F15" s="88">
        <f>F16+F17</f>
        <v>4877725.08</v>
      </c>
      <c r="G15" s="88">
        <f>G16+G17</f>
        <v>4547454.6099999994</v>
      </c>
      <c r="H15" s="88">
        <f>H16+H17</f>
        <v>6402304.6100000003</v>
      </c>
      <c r="I15" s="88">
        <f>I16+I17</f>
        <v>2954944.6100000003</v>
      </c>
      <c r="J15" s="88">
        <f>J16+J17</f>
        <v>2843944.6100000003</v>
      </c>
    </row>
    <row r="16" spans="1:10" x14ac:dyDescent="0.25">
      <c r="A16" s="175" t="s">
        <v>297</v>
      </c>
      <c r="B16" s="168"/>
      <c r="C16" s="168"/>
      <c r="D16" s="168"/>
      <c r="E16" s="170"/>
      <c r="F16" s="82">
        <f>'Račun prihoda i rashoda'!D11</f>
        <v>3941785.08</v>
      </c>
      <c r="G16" s="82">
        <f>'Račun prihoda i rashoda'!E11</f>
        <v>4265554.6099999994</v>
      </c>
      <c r="H16" s="82">
        <f>'Račun prihoda i rashoda'!F11</f>
        <v>6068504.6100000003</v>
      </c>
      <c r="I16" s="82">
        <f>'Račun prihoda i rashoda'!G11</f>
        <v>2851944.6100000003</v>
      </c>
      <c r="J16" s="82">
        <f>'Račun prihoda i rashoda'!H11</f>
        <v>2843944.6100000003</v>
      </c>
    </row>
    <row r="17" spans="1:16" x14ac:dyDescent="0.25">
      <c r="A17" s="169" t="s">
        <v>298</v>
      </c>
      <c r="B17" s="170"/>
      <c r="C17" s="170"/>
      <c r="D17" s="170"/>
      <c r="E17" s="170"/>
      <c r="F17" s="82">
        <f>'Račun prihoda i rashoda'!D18</f>
        <v>935940</v>
      </c>
      <c r="G17" s="82">
        <f>'Račun prihoda i rashoda'!E18</f>
        <v>281900</v>
      </c>
      <c r="H17" s="82">
        <f>'Račun prihoda i rashoda'!F18</f>
        <v>333800</v>
      </c>
      <c r="I17" s="82">
        <f>'Račun prihoda i rashoda'!G18</f>
        <v>103000</v>
      </c>
      <c r="J17" s="82">
        <f>'Račun prihoda i rashoda'!H18</f>
        <v>0</v>
      </c>
    </row>
    <row r="18" spans="1:16" x14ac:dyDescent="0.25">
      <c r="A18" s="90" t="s">
        <v>294</v>
      </c>
      <c r="B18" s="103"/>
      <c r="C18" s="103"/>
      <c r="D18" s="103"/>
      <c r="E18" s="103"/>
      <c r="F18" s="88">
        <f>F19+F20</f>
        <v>5241460</v>
      </c>
      <c r="G18" s="88">
        <f>G19+G20</f>
        <v>4815070</v>
      </c>
      <c r="H18" s="88">
        <f>H19+H20</f>
        <v>6319920</v>
      </c>
      <c r="I18" s="88">
        <f>I19+I20</f>
        <v>2872560</v>
      </c>
      <c r="J18" s="88">
        <f>J19+J20</f>
        <v>2761560</v>
      </c>
    </row>
    <row r="19" spans="1:16" x14ac:dyDescent="0.25">
      <c r="A19" s="167" t="s">
        <v>299</v>
      </c>
      <c r="B19" s="168"/>
      <c r="C19" s="168"/>
      <c r="D19" s="168"/>
      <c r="E19" s="168"/>
      <c r="F19" s="82">
        <f>'Račun prihoda i rashoda'!D30</f>
        <v>1032880</v>
      </c>
      <c r="G19" s="82">
        <f>'Račun prihoda i rashoda'!E30</f>
        <v>1178070</v>
      </c>
      <c r="H19" s="82">
        <f>'Račun prihoda i rashoda'!F30</f>
        <v>1324070</v>
      </c>
      <c r="I19" s="82">
        <f>'Račun prihoda i rashoda'!G30</f>
        <v>1345060</v>
      </c>
      <c r="J19" s="82">
        <f>'Račun prihoda i rashoda'!H30</f>
        <v>1307560</v>
      </c>
    </row>
    <row r="20" spans="1:16" x14ac:dyDescent="0.25">
      <c r="A20" s="169" t="s">
        <v>300</v>
      </c>
      <c r="B20" s="170"/>
      <c r="C20" s="170"/>
      <c r="D20" s="170"/>
      <c r="E20" s="170"/>
      <c r="F20" s="82">
        <f>'Račun prihoda i rashoda'!D38</f>
        <v>4208580</v>
      </c>
      <c r="G20" s="82">
        <f>'Račun prihoda i rashoda'!E38</f>
        <v>3637000</v>
      </c>
      <c r="H20" s="82">
        <f>'Račun prihoda i rashoda'!F38</f>
        <v>4995850</v>
      </c>
      <c r="I20" s="82">
        <f>'Račun prihoda i rashoda'!G38</f>
        <v>1527500</v>
      </c>
      <c r="J20" s="82">
        <f>'Račun prihoda i rashoda'!H38</f>
        <v>1454000</v>
      </c>
    </row>
    <row r="21" spans="1:16" x14ac:dyDescent="0.25">
      <c r="A21" s="158" t="s">
        <v>301</v>
      </c>
      <c r="B21" s="159"/>
      <c r="C21" s="159"/>
      <c r="D21" s="159"/>
      <c r="E21" s="159"/>
      <c r="F21" s="88">
        <f>F15-F18</f>
        <v>-363734.91999999993</v>
      </c>
      <c r="G21" s="88">
        <f>G15-G18</f>
        <v>-267615.3900000006</v>
      </c>
      <c r="H21" s="88">
        <f>H15-H18</f>
        <v>82384.610000000335</v>
      </c>
      <c r="I21" s="88">
        <f>I15-I18</f>
        <v>82384.610000000335</v>
      </c>
      <c r="J21" s="88">
        <f>J15-J18</f>
        <v>82384.610000000335</v>
      </c>
    </row>
    <row r="22" spans="1:16" ht="17.399999999999999" x14ac:dyDescent="0.25">
      <c r="A22" s="75"/>
      <c r="B22" s="80"/>
      <c r="C22" s="80"/>
      <c r="D22" s="80"/>
      <c r="E22" s="80"/>
      <c r="F22" s="60"/>
      <c r="G22" s="60"/>
      <c r="H22" s="60"/>
      <c r="I22" s="60"/>
      <c r="J22" s="60"/>
    </row>
    <row r="23" spans="1:16" ht="15.6" x14ac:dyDescent="0.3">
      <c r="A23" s="171" t="s">
        <v>302</v>
      </c>
      <c r="B23" s="172"/>
      <c r="C23" s="172"/>
      <c r="D23" s="172"/>
      <c r="E23" s="172"/>
      <c r="F23" s="172"/>
      <c r="G23" s="172"/>
      <c r="H23" s="172"/>
      <c r="I23" s="172"/>
      <c r="J23" s="172"/>
    </row>
    <row r="24" spans="1:16" ht="17.399999999999999" x14ac:dyDescent="0.25">
      <c r="A24" s="75"/>
      <c r="B24" s="80"/>
      <c r="C24" s="80"/>
      <c r="D24" s="80"/>
      <c r="E24" s="80"/>
      <c r="F24" s="80"/>
      <c r="G24" s="80"/>
      <c r="H24" s="81"/>
      <c r="I24" s="81"/>
      <c r="J24" s="81"/>
    </row>
    <row r="25" spans="1:16" ht="39.6" x14ac:dyDescent="0.25">
      <c r="A25" s="83"/>
      <c r="B25" s="84"/>
      <c r="C25" s="84"/>
      <c r="D25" s="85"/>
      <c r="E25" s="86"/>
      <c r="F25" s="74" t="s">
        <v>345</v>
      </c>
      <c r="G25" s="74" t="s">
        <v>358</v>
      </c>
      <c r="H25" s="74" t="s">
        <v>359</v>
      </c>
      <c r="I25" s="74" t="s">
        <v>344</v>
      </c>
      <c r="J25" s="74" t="s">
        <v>360</v>
      </c>
      <c r="M25" s="107"/>
      <c r="N25" s="107"/>
      <c r="O25" s="107"/>
      <c r="P25" s="107"/>
    </row>
    <row r="26" spans="1:16" x14ac:dyDescent="0.25">
      <c r="A26" s="169" t="s">
        <v>303</v>
      </c>
      <c r="B26" s="170"/>
      <c r="C26" s="170"/>
      <c r="D26" s="170"/>
      <c r="E26" s="170"/>
      <c r="F26" s="82">
        <f>'Račun financiranja'!D8</f>
        <v>1071000</v>
      </c>
      <c r="G26" s="82">
        <f>'Račun financiranja'!E8</f>
        <v>0</v>
      </c>
      <c r="H26" s="82">
        <f>'Račun financiranja'!F8</f>
        <v>0</v>
      </c>
      <c r="I26" s="82">
        <f>'Račun financiranja'!G8</f>
        <v>0</v>
      </c>
      <c r="J26" s="82">
        <f>'Račun financiranja'!H8</f>
        <v>0</v>
      </c>
      <c r="M26" s="113"/>
      <c r="N26" s="113"/>
      <c r="O26" s="113"/>
      <c r="P26" s="113"/>
    </row>
    <row r="27" spans="1:16" x14ac:dyDescent="0.25">
      <c r="A27" s="169" t="s">
        <v>304</v>
      </c>
      <c r="B27" s="170"/>
      <c r="C27" s="170"/>
      <c r="D27" s="170"/>
      <c r="E27" s="170"/>
      <c r="F27" s="82">
        <f>'Račun financiranja'!D12</f>
        <v>296360.07999999996</v>
      </c>
      <c r="G27" s="82">
        <f>'Račun financiranja'!E12</f>
        <v>82384.61</v>
      </c>
      <c r="H27" s="82">
        <f>'Račun financiranja'!F12</f>
        <v>82384.61</v>
      </c>
      <c r="I27" s="82">
        <f>'Račun financiranja'!G12</f>
        <v>82384.61</v>
      </c>
      <c r="J27" s="82">
        <f>'Račun financiranja'!H12</f>
        <v>82384.61</v>
      </c>
    </row>
    <row r="28" spans="1:16" x14ac:dyDescent="0.25">
      <c r="A28" s="158" t="s">
        <v>305</v>
      </c>
      <c r="B28" s="159"/>
      <c r="C28" s="159"/>
      <c r="D28" s="159"/>
      <c r="E28" s="159"/>
      <c r="F28" s="88">
        <f>F26-F27</f>
        <v>774639.92</v>
      </c>
      <c r="G28" s="88">
        <f>G26-G27</f>
        <v>-82384.61</v>
      </c>
      <c r="H28" s="88">
        <f>H26-H27</f>
        <v>-82384.61</v>
      </c>
      <c r="I28" s="88">
        <f>I26-I27</f>
        <v>-82384.61</v>
      </c>
      <c r="J28" s="88">
        <f>J26-J27</f>
        <v>-82384.61</v>
      </c>
      <c r="M28" s="107"/>
      <c r="N28" s="107"/>
      <c r="O28" s="107"/>
    </row>
    <row r="29" spans="1:16" x14ac:dyDescent="0.25">
      <c r="A29" s="158" t="s">
        <v>306</v>
      </c>
      <c r="B29" s="159"/>
      <c r="C29" s="159"/>
      <c r="D29" s="159"/>
      <c r="E29" s="159"/>
      <c r="F29" s="88">
        <f>F21+F28</f>
        <v>410905.00000000012</v>
      </c>
      <c r="G29" s="88">
        <f>G21+G28</f>
        <v>-350000.00000000058</v>
      </c>
      <c r="H29" s="112">
        <f>H21+H28</f>
        <v>3.3469405025243759E-10</v>
      </c>
      <c r="I29" s="112">
        <f>I21+I28</f>
        <v>3.3469405025243759E-10</v>
      </c>
      <c r="J29" s="112">
        <f>J21+J28</f>
        <v>3.3469405025243759E-10</v>
      </c>
    </row>
    <row r="30" spans="1:16" ht="17.399999999999999" x14ac:dyDescent="0.25">
      <c r="A30" s="79"/>
      <c r="B30" s="80"/>
      <c r="C30" s="80"/>
      <c r="D30" s="80"/>
      <c r="E30" s="80"/>
      <c r="F30" s="61"/>
      <c r="G30" s="61"/>
      <c r="H30" s="61"/>
      <c r="I30" s="61"/>
      <c r="J30" s="61"/>
      <c r="M30" s="113"/>
    </row>
    <row r="31" spans="1:16" ht="15.6" x14ac:dyDescent="0.3">
      <c r="A31" s="171" t="s">
        <v>307</v>
      </c>
      <c r="B31" s="172"/>
      <c r="C31" s="172"/>
      <c r="D31" s="172"/>
      <c r="E31" s="172"/>
      <c r="F31" s="172"/>
      <c r="G31" s="172"/>
      <c r="H31" s="172"/>
      <c r="I31" s="172"/>
      <c r="J31" s="172"/>
    </row>
    <row r="32" spans="1:16" ht="15.6" x14ac:dyDescent="0.3">
      <c r="A32" s="102"/>
      <c r="B32" s="104"/>
      <c r="C32" s="104"/>
      <c r="D32" s="104"/>
      <c r="E32" s="104"/>
      <c r="F32" s="104"/>
      <c r="G32" s="104"/>
      <c r="H32" s="104"/>
      <c r="I32" s="104"/>
      <c r="J32" s="104"/>
    </row>
    <row r="33" spans="1:10" ht="39.6" x14ac:dyDescent="0.25">
      <c r="A33" s="83"/>
      <c r="B33" s="84"/>
      <c r="C33" s="84"/>
      <c r="D33" s="85"/>
      <c r="E33" s="86"/>
      <c r="F33" s="74" t="s">
        <v>345</v>
      </c>
      <c r="G33" s="74" t="s">
        <v>358</v>
      </c>
      <c r="H33" s="74" t="s">
        <v>359</v>
      </c>
      <c r="I33" s="74" t="s">
        <v>344</v>
      </c>
      <c r="J33" s="74" t="s">
        <v>360</v>
      </c>
    </row>
    <row r="34" spans="1:10" x14ac:dyDescent="0.25">
      <c r="A34" s="155" t="s">
        <v>308</v>
      </c>
      <c r="B34" s="156"/>
      <c r="C34" s="156"/>
      <c r="D34" s="156"/>
      <c r="E34" s="157"/>
      <c r="F34" s="97">
        <v>-60905</v>
      </c>
      <c r="G34" s="97">
        <f>F36</f>
        <v>350000.00000000012</v>
      </c>
      <c r="H34" s="97">
        <f>G36</f>
        <v>0.15999999875202775</v>
      </c>
      <c r="I34" s="97">
        <f>H36</f>
        <v>0.1599999990867218</v>
      </c>
      <c r="J34" s="97">
        <f>I36</f>
        <v>0.15999999942141585</v>
      </c>
    </row>
    <row r="35" spans="1:10" x14ac:dyDescent="0.25">
      <c r="A35" s="158" t="s">
        <v>309</v>
      </c>
      <c r="B35" s="159"/>
      <c r="C35" s="159"/>
      <c r="D35" s="159"/>
      <c r="E35" s="159"/>
      <c r="F35" s="99">
        <v>0</v>
      </c>
      <c r="G35" s="99">
        <v>-0.15999999921768904</v>
      </c>
      <c r="H35" s="99">
        <v>0</v>
      </c>
      <c r="I35" s="99">
        <v>0</v>
      </c>
      <c r="J35" s="100">
        <v>0</v>
      </c>
    </row>
    <row r="36" spans="1:10" ht="45" customHeight="1" x14ac:dyDescent="0.25">
      <c r="A36" s="164" t="s">
        <v>310</v>
      </c>
      <c r="B36" s="165"/>
      <c r="C36" s="165"/>
      <c r="D36" s="165"/>
      <c r="E36" s="166"/>
      <c r="F36" s="70">
        <f>F29+F34-F35</f>
        <v>350000.00000000012</v>
      </c>
      <c r="G36" s="70">
        <f>G29+G34-G35</f>
        <v>0.15999999875202775</v>
      </c>
      <c r="H36" s="70">
        <f>H29+H34-H35</f>
        <v>0.1599999990867218</v>
      </c>
      <c r="I36" s="70">
        <f>I29+I34-I35</f>
        <v>0.15999999942141585</v>
      </c>
      <c r="J36" s="70">
        <f>J29+J34-J35</f>
        <v>0.1599999997561099</v>
      </c>
    </row>
    <row r="37" spans="1:10" ht="15.6" x14ac:dyDescent="0.3">
      <c r="A37" s="105"/>
      <c r="B37" s="106"/>
      <c r="C37" s="106"/>
      <c r="D37" s="106"/>
      <c r="E37" s="106"/>
      <c r="F37" s="106"/>
      <c r="G37" s="106"/>
      <c r="H37" s="106"/>
      <c r="I37" s="106"/>
      <c r="J37" s="106"/>
    </row>
    <row r="38" spans="1:10" ht="15.6" x14ac:dyDescent="0.25">
      <c r="A38" s="154" t="s">
        <v>311</v>
      </c>
      <c r="B38" s="154"/>
      <c r="C38" s="154"/>
      <c r="D38" s="154"/>
      <c r="E38" s="154"/>
      <c r="F38" s="154"/>
      <c r="G38" s="154"/>
      <c r="H38" s="154"/>
      <c r="I38" s="154"/>
      <c r="J38" s="154"/>
    </row>
    <row r="39" spans="1:10" ht="17.399999999999999" x14ac:dyDescent="0.25">
      <c r="A39" s="101"/>
      <c r="B39" s="91"/>
      <c r="C39" s="91"/>
      <c r="D39" s="91"/>
      <c r="E39" s="91"/>
      <c r="F39" s="91"/>
      <c r="G39" s="91"/>
      <c r="H39" s="92"/>
      <c r="I39" s="92"/>
      <c r="J39" s="92"/>
    </row>
    <row r="40" spans="1:10" ht="39.6" x14ac:dyDescent="0.25">
      <c r="A40" s="93"/>
      <c r="B40" s="94"/>
      <c r="C40" s="94"/>
      <c r="D40" s="95"/>
      <c r="E40" s="96"/>
      <c r="F40" s="74" t="s">
        <v>345</v>
      </c>
      <c r="G40" s="74" t="s">
        <v>358</v>
      </c>
      <c r="H40" s="74" t="s">
        <v>359</v>
      </c>
      <c r="I40" s="74" t="s">
        <v>344</v>
      </c>
      <c r="J40" s="74" t="s">
        <v>360</v>
      </c>
    </row>
    <row r="41" spans="1:10" x14ac:dyDescent="0.25">
      <c r="A41" s="155" t="s">
        <v>308</v>
      </c>
      <c r="B41" s="156"/>
      <c r="C41" s="156"/>
      <c r="D41" s="156"/>
      <c r="E41" s="157"/>
      <c r="F41" s="97">
        <f>F34</f>
        <v>-60905</v>
      </c>
      <c r="G41" s="97">
        <f>F44</f>
        <v>350000.00000000012</v>
      </c>
      <c r="H41" s="97">
        <f>G44</f>
        <v>-4.6566128730773926E-10</v>
      </c>
      <c r="I41" s="97">
        <f>H44</f>
        <v>-1.3096723705530167E-10</v>
      </c>
      <c r="J41" s="97">
        <f>I44</f>
        <v>2.0372681319713593E-10</v>
      </c>
    </row>
    <row r="42" spans="1:10" ht="28.5" customHeight="1" x14ac:dyDescent="0.25">
      <c r="A42" s="155" t="s">
        <v>312</v>
      </c>
      <c r="B42" s="156"/>
      <c r="C42" s="156"/>
      <c r="D42" s="156"/>
      <c r="E42" s="157"/>
      <c r="F42" s="97">
        <v>0</v>
      </c>
      <c r="G42" s="97">
        <v>0</v>
      </c>
      <c r="H42" s="97">
        <v>0</v>
      </c>
      <c r="I42" s="97">
        <v>0</v>
      </c>
      <c r="J42" s="98">
        <v>0</v>
      </c>
    </row>
    <row r="43" spans="1:10" ht="14.4" x14ac:dyDescent="0.25">
      <c r="A43" s="155" t="s">
        <v>313</v>
      </c>
      <c r="B43" s="162"/>
      <c r="C43" s="162"/>
      <c r="D43" s="162"/>
      <c r="E43" s="163"/>
      <c r="F43" s="97">
        <f>F29</f>
        <v>410905.00000000012</v>
      </c>
      <c r="G43" s="97">
        <f>G29</f>
        <v>-350000.00000000058</v>
      </c>
      <c r="H43" s="97">
        <f>H29</f>
        <v>3.3469405025243759E-10</v>
      </c>
      <c r="I43" s="97">
        <f>I29</f>
        <v>3.3469405025243759E-10</v>
      </c>
      <c r="J43" s="97">
        <f>J29</f>
        <v>3.3469405025243759E-10</v>
      </c>
    </row>
    <row r="44" spans="1:10" ht="24.75" customHeight="1" x14ac:dyDescent="0.25">
      <c r="A44" s="158" t="s">
        <v>309</v>
      </c>
      <c r="B44" s="159"/>
      <c r="C44" s="159"/>
      <c r="D44" s="159"/>
      <c r="E44" s="159"/>
      <c r="F44" s="87">
        <f>F41+F42+F43</f>
        <v>350000.00000000012</v>
      </c>
      <c r="G44" s="87">
        <f>G41-G42+G43</f>
        <v>-4.6566128730773926E-10</v>
      </c>
      <c r="H44" s="87">
        <f>H41-H42+H43</f>
        <v>-1.3096723705530167E-10</v>
      </c>
      <c r="I44" s="87">
        <f>I41+I43</f>
        <v>2.0372681319713593E-10</v>
      </c>
      <c r="J44" s="87">
        <f>J41-J42</f>
        <v>2.0372681319713593E-10</v>
      </c>
    </row>
    <row r="45" spans="1:10" ht="14.4" x14ac:dyDescent="0.3">
      <c r="A45" s="71"/>
      <c r="B45" s="71"/>
      <c r="C45" s="71"/>
      <c r="D45" s="71"/>
      <c r="E45" s="71"/>
      <c r="F45" s="71"/>
      <c r="G45" s="71"/>
      <c r="H45" s="71"/>
      <c r="I45" s="71"/>
      <c r="J45" s="71"/>
    </row>
    <row r="46" spans="1:10" x14ac:dyDescent="0.25">
      <c r="A46" s="160"/>
      <c r="B46" s="161"/>
      <c r="C46" s="161"/>
      <c r="D46" s="161"/>
      <c r="E46" s="161"/>
      <c r="F46" s="161"/>
      <c r="G46" s="161"/>
      <c r="H46" s="161"/>
      <c r="I46" s="161"/>
      <c r="J46" s="161"/>
    </row>
    <row r="47" spans="1:10" ht="14.4" x14ac:dyDescent="0.3">
      <c r="A47" s="71"/>
      <c r="B47" s="71"/>
      <c r="C47" s="71"/>
      <c r="D47" s="71"/>
      <c r="E47" s="71"/>
      <c r="F47" s="71"/>
      <c r="G47" s="71"/>
      <c r="H47" s="71"/>
      <c r="I47" s="71"/>
      <c r="J47" s="71"/>
    </row>
  </sheetData>
  <mergeCells count="24">
    <mergeCell ref="A17:E17"/>
    <mergeCell ref="A8:J8"/>
    <mergeCell ref="A10:J10"/>
    <mergeCell ref="A12:J12"/>
    <mergeCell ref="A15:E15"/>
    <mergeCell ref="A16:E16"/>
    <mergeCell ref="A36:E36"/>
    <mergeCell ref="A19:E19"/>
    <mergeCell ref="A20:E20"/>
    <mergeCell ref="A21:E21"/>
    <mergeCell ref="A23:J23"/>
    <mergeCell ref="A26:E26"/>
    <mergeCell ref="A27:E27"/>
    <mergeCell ref="A28:E28"/>
    <mergeCell ref="A29:E29"/>
    <mergeCell ref="A31:J31"/>
    <mergeCell ref="A34:E34"/>
    <mergeCell ref="A35:E35"/>
    <mergeCell ref="A38:J38"/>
    <mergeCell ref="A41:E41"/>
    <mergeCell ref="A42:E42"/>
    <mergeCell ref="A44:E44"/>
    <mergeCell ref="A46:J46"/>
    <mergeCell ref="A43:E43"/>
  </mergeCells>
  <pageMargins left="0.31496062992125984" right="0.31496062992125984" top="0.74803149606299213" bottom="0.74803149606299213" header="0.31496062992125984" footer="0.31496062992125984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3"/>
  <sheetViews>
    <sheetView topLeftCell="A10" workbookViewId="0">
      <selection activeCell="A22" sqref="A22:XFD22"/>
    </sheetView>
  </sheetViews>
  <sheetFormatPr defaultRowHeight="13.2" x14ac:dyDescent="0.25"/>
  <cols>
    <col min="1" max="1" width="7.88671875" style="19" customWidth="1"/>
    <col min="2" max="2" width="8.44140625" style="19" customWidth="1"/>
    <col min="3" max="3" width="47" style="19" customWidth="1"/>
    <col min="4" max="8" width="16.6640625" style="19" customWidth="1"/>
    <col min="10" max="10" width="10.6640625" bestFit="1" customWidth="1"/>
    <col min="11" max="11" width="13.44140625" bestFit="1" customWidth="1"/>
  </cols>
  <sheetData>
    <row r="1" spans="1:12" ht="15.6" x14ac:dyDescent="0.25">
      <c r="A1" s="176" t="s">
        <v>357</v>
      </c>
      <c r="B1" s="176"/>
      <c r="C1" s="176"/>
      <c r="D1" s="176"/>
      <c r="E1" s="176"/>
      <c r="F1" s="176"/>
      <c r="G1" s="176"/>
      <c r="H1" s="176"/>
    </row>
    <row r="2" spans="1:12" ht="17.399999999999999" x14ac:dyDescent="0.25">
      <c r="A2" s="28"/>
      <c r="B2" s="28"/>
      <c r="C2" s="28"/>
      <c r="D2" s="28"/>
      <c r="E2" s="28"/>
      <c r="F2" s="28"/>
      <c r="G2" s="28"/>
      <c r="H2" s="28"/>
    </row>
    <row r="3" spans="1:12" ht="15.6" x14ac:dyDescent="0.25">
      <c r="A3" s="176" t="s">
        <v>161</v>
      </c>
      <c r="B3" s="176"/>
      <c r="C3" s="176"/>
      <c r="D3" s="176"/>
      <c r="E3" s="176"/>
      <c r="F3" s="176"/>
      <c r="G3" s="178"/>
      <c r="H3" s="178"/>
    </row>
    <row r="4" spans="1:12" ht="17.399999999999999" x14ac:dyDescent="0.25">
      <c r="A4" s="28"/>
      <c r="B4" s="28"/>
      <c r="C4" s="28"/>
      <c r="D4" s="28"/>
      <c r="E4" s="28"/>
      <c r="F4" s="28"/>
      <c r="G4" s="29"/>
      <c r="H4" s="29"/>
    </row>
    <row r="5" spans="1:12" ht="15.6" x14ac:dyDescent="0.25">
      <c r="A5" s="176" t="s">
        <v>162</v>
      </c>
      <c r="B5" s="177"/>
      <c r="C5" s="177"/>
      <c r="D5" s="177"/>
      <c r="E5" s="177"/>
      <c r="F5" s="177"/>
      <c r="G5" s="177"/>
      <c r="H5" s="177"/>
    </row>
    <row r="6" spans="1:12" ht="17.399999999999999" x14ac:dyDescent="0.25">
      <c r="A6" s="28"/>
      <c r="B6" s="28"/>
      <c r="C6" s="28"/>
      <c r="D6" s="28"/>
      <c r="E6" s="28"/>
      <c r="F6" s="28"/>
      <c r="G6" s="29"/>
      <c r="H6" s="29"/>
    </row>
    <row r="7" spans="1:12" ht="15.6" x14ac:dyDescent="0.25">
      <c r="A7" s="176" t="s">
        <v>278</v>
      </c>
      <c r="B7" s="177"/>
      <c r="C7" s="177"/>
      <c r="D7" s="177"/>
      <c r="E7" s="177"/>
      <c r="F7" s="177"/>
      <c r="G7" s="177"/>
      <c r="H7" s="177"/>
    </row>
    <row r="8" spans="1:12" ht="17.399999999999999" x14ac:dyDescent="0.25">
      <c r="A8" s="28"/>
      <c r="B8" s="28"/>
      <c r="C8" s="28"/>
      <c r="D8" s="62"/>
      <c r="E8" s="28"/>
      <c r="F8" s="28"/>
      <c r="G8" s="29"/>
      <c r="H8" s="29"/>
    </row>
    <row r="9" spans="1:12" ht="45.75" customHeight="1" x14ac:dyDescent="0.25">
      <c r="A9" s="36" t="s">
        <v>279</v>
      </c>
      <c r="B9" s="35" t="s">
        <v>280</v>
      </c>
      <c r="C9" s="35" t="s">
        <v>281</v>
      </c>
      <c r="D9" s="36" t="s">
        <v>345</v>
      </c>
      <c r="E9" s="36" t="s">
        <v>349</v>
      </c>
      <c r="F9" s="36" t="s">
        <v>361</v>
      </c>
      <c r="G9" s="36" t="s">
        <v>344</v>
      </c>
      <c r="H9" s="36" t="s">
        <v>360</v>
      </c>
    </row>
    <row r="10" spans="1:12" x14ac:dyDescent="0.25">
      <c r="A10" s="39"/>
      <c r="B10" s="40"/>
      <c r="C10" s="41" t="s">
        <v>282</v>
      </c>
      <c r="D10" s="46">
        <f>D11+D18</f>
        <v>4877725.08</v>
      </c>
      <c r="E10" s="46">
        <v>4547454.6099999994</v>
      </c>
      <c r="F10" s="46">
        <f>F11+F18</f>
        <v>6402304.6100000003</v>
      </c>
      <c r="G10" s="46">
        <f>G11+G18</f>
        <v>2954944.6100000003</v>
      </c>
      <c r="H10" s="46">
        <f>H11+H18</f>
        <v>2843944.6100000003</v>
      </c>
      <c r="K10" s="64"/>
    </row>
    <row r="11" spans="1:12" x14ac:dyDescent="0.25">
      <c r="A11" s="44">
        <v>6</v>
      </c>
      <c r="B11" s="44"/>
      <c r="C11" s="30" t="s">
        <v>283</v>
      </c>
      <c r="D11" s="50">
        <f t="shared" ref="D11" si="0">D12+D13+D15+D16+D17</f>
        <v>3941785.08</v>
      </c>
      <c r="E11" s="50">
        <v>4265554.6099999994</v>
      </c>
      <c r="F11" s="50">
        <f>F12+F13+F15+F16+F17</f>
        <v>6068504.6100000003</v>
      </c>
      <c r="G11" s="50">
        <f t="shared" ref="G11:H11" si="1">G12+G13+G15+G16+G17</f>
        <v>2851944.6100000003</v>
      </c>
      <c r="H11" s="50">
        <f t="shared" si="1"/>
        <v>2843944.6100000003</v>
      </c>
    </row>
    <row r="12" spans="1:12" x14ac:dyDescent="0.25">
      <c r="A12" s="44"/>
      <c r="B12" s="66">
        <v>61</v>
      </c>
      <c r="C12" s="33" t="s">
        <v>284</v>
      </c>
      <c r="D12" s="52">
        <f>887020.08+60905</f>
        <v>947925.08</v>
      </c>
      <c r="E12" s="52">
        <v>993210</v>
      </c>
      <c r="F12" s="52">
        <f>'Prihodi i rashodi po izvorima'!D31-'Račun prihoda i rashoda'!F14+'Prihodi i rashodi po izvorima'!D39-F15-F17+'Prihodi i rashodi po izvorima'!D34-F16+'Prihodi i rashodi po izvorima'!D36</f>
        <v>637600</v>
      </c>
      <c r="G12" s="52">
        <f>'Prihodi i rashodi po izvorima'!E31-'Račun prihoda i rashoda'!G14+'Prihodi i rashodi po izvorima'!E39-G15-G17+'Prihodi i rashodi po izvorima'!E34-G16+'Prihodi i rashodi po izvorima'!E36</f>
        <v>1062310</v>
      </c>
      <c r="H12" s="52">
        <f>'Prihodi i rashodi po izvorima'!F31-'Račun prihoda i rashoda'!H14+'Prihodi i rashodi po izvorima'!F39-H15-H17+'Prihodi i rashodi po izvorima'!F34-H16+'Prihodi i rashodi po izvorima'!F36</f>
        <v>1092110</v>
      </c>
      <c r="J12" s="113"/>
      <c r="K12" s="113"/>
      <c r="L12" s="113"/>
    </row>
    <row r="13" spans="1:12" ht="26.4" x14ac:dyDescent="0.25">
      <c r="A13" s="44"/>
      <c r="B13" s="66">
        <v>63</v>
      </c>
      <c r="C13" s="33" t="s">
        <v>285</v>
      </c>
      <c r="D13" s="52">
        <v>2533860</v>
      </c>
      <c r="E13" s="52">
        <v>2882344.61</v>
      </c>
      <c r="F13" s="52">
        <f>F14+'Račun financiranja po izvorima'!D16</f>
        <v>5040904.6100000003</v>
      </c>
      <c r="G13" s="52">
        <f>G14+'Račun financiranja po izvorima'!E16</f>
        <v>1520584.61</v>
      </c>
      <c r="H13" s="52">
        <f>H14+'Račun financiranja po izvorima'!F16</f>
        <v>1482784.61</v>
      </c>
      <c r="J13" s="113"/>
      <c r="K13" s="113"/>
      <c r="L13" s="113"/>
    </row>
    <row r="14" spans="1:12" ht="26.4" hidden="1" x14ac:dyDescent="0.25">
      <c r="A14" s="67"/>
      <c r="B14" s="119">
        <v>63</v>
      </c>
      <c r="C14" s="120" t="s">
        <v>285</v>
      </c>
      <c r="D14" s="121">
        <v>2533860</v>
      </c>
      <c r="E14" s="121">
        <v>2799960</v>
      </c>
      <c r="F14" s="121">
        <f>'Prihodi i rashodi po izvorima'!D39*1.2</f>
        <v>4958520</v>
      </c>
      <c r="G14" s="121">
        <f>'Prihodi i rashodi po izvorima'!E39*1.2</f>
        <v>1438200</v>
      </c>
      <c r="H14" s="121">
        <f>'Prihodi i rashodi po izvorima'!F39*1.2</f>
        <v>1400400</v>
      </c>
      <c r="K14" s="64"/>
    </row>
    <row r="15" spans="1:12" x14ac:dyDescent="0.25">
      <c r="A15" s="67"/>
      <c r="B15" s="66">
        <v>64</v>
      </c>
      <c r="C15" s="33" t="s">
        <v>286</v>
      </c>
      <c r="D15" s="52">
        <v>160000</v>
      </c>
      <c r="E15" s="52">
        <v>90000</v>
      </c>
      <c r="F15" s="52">
        <v>90000</v>
      </c>
      <c r="G15" s="52">
        <v>90000</v>
      </c>
      <c r="H15" s="52">
        <v>90000</v>
      </c>
    </row>
    <row r="16" spans="1:12" ht="26.4" x14ac:dyDescent="0.25">
      <c r="A16" s="67"/>
      <c r="B16" s="66">
        <v>65</v>
      </c>
      <c r="C16" s="33" t="s">
        <v>287</v>
      </c>
      <c r="D16" s="52">
        <v>290000</v>
      </c>
      <c r="E16" s="52">
        <v>290000</v>
      </c>
      <c r="F16" s="52">
        <v>290000</v>
      </c>
      <c r="G16" s="52">
        <f>190000-20950</f>
        <v>169050</v>
      </c>
      <c r="H16" s="52">
        <f>190000-20950</f>
        <v>169050</v>
      </c>
    </row>
    <row r="17" spans="1:8" ht="26.4" x14ac:dyDescent="0.25">
      <c r="A17" s="67"/>
      <c r="B17" s="66">
        <v>66</v>
      </c>
      <c r="C17" s="33" t="s">
        <v>288</v>
      </c>
      <c r="D17" s="52">
        <v>10000</v>
      </c>
      <c r="E17" s="52">
        <v>10000</v>
      </c>
      <c r="F17" s="52">
        <v>10000</v>
      </c>
      <c r="G17" s="52">
        <v>10000</v>
      </c>
      <c r="H17" s="52">
        <v>10000</v>
      </c>
    </row>
    <row r="18" spans="1:8" x14ac:dyDescent="0.25">
      <c r="A18" s="68">
        <v>7</v>
      </c>
      <c r="B18" s="68"/>
      <c r="C18" s="37" t="s">
        <v>289</v>
      </c>
      <c r="D18" s="50">
        <f>SUM(D19:D20)</f>
        <v>935940</v>
      </c>
      <c r="E18" s="50">
        <v>281900</v>
      </c>
      <c r="F18" s="50">
        <f>SUM(F19:F20)</f>
        <v>333800</v>
      </c>
      <c r="G18" s="50">
        <f>SUM(G19:G20)</f>
        <v>103000</v>
      </c>
      <c r="H18" s="50">
        <f>SUM(H19:H20)</f>
        <v>0</v>
      </c>
    </row>
    <row r="19" spans="1:8" x14ac:dyDescent="0.25">
      <c r="A19" s="66"/>
      <c r="B19" s="66">
        <v>71</v>
      </c>
      <c r="C19" s="38" t="s">
        <v>290</v>
      </c>
      <c r="D19" s="53"/>
      <c r="E19" s="53"/>
      <c r="F19" s="53"/>
      <c r="G19" s="53"/>
      <c r="H19" s="54"/>
    </row>
    <row r="20" spans="1:8" x14ac:dyDescent="0.25">
      <c r="A20" s="66"/>
      <c r="B20" s="66">
        <v>72</v>
      </c>
      <c r="C20" s="38" t="s">
        <v>291</v>
      </c>
      <c r="D20" s="53">
        <v>935940</v>
      </c>
      <c r="E20" s="53">
        <v>281900</v>
      </c>
      <c r="F20" s="53">
        <f>'Prihodi i rashodi po izvorima'!D38</f>
        <v>333800</v>
      </c>
      <c r="G20" s="53">
        <f>'Prihodi i rashodi po izvorima'!E38</f>
        <v>103000</v>
      </c>
      <c r="H20" s="53">
        <f>'Prihodi i rashodi po izvorima'!F38</f>
        <v>0</v>
      </c>
    </row>
    <row r="23" spans="1:8" ht="39.6" customHeight="1" x14ac:dyDescent="0.25"/>
    <row r="24" spans="1:8" ht="46.2" customHeight="1" x14ac:dyDescent="0.25"/>
    <row r="25" spans="1:8" ht="61.8" customHeight="1" x14ac:dyDescent="0.25"/>
    <row r="26" spans="1:8" ht="15.6" x14ac:dyDescent="0.25">
      <c r="A26" s="176" t="s">
        <v>292</v>
      </c>
      <c r="B26" s="177"/>
      <c r="C26" s="177"/>
      <c r="D26" s="177"/>
      <c r="E26" s="177"/>
      <c r="F26" s="177"/>
      <c r="G26" s="177"/>
      <c r="H26" s="177"/>
    </row>
    <row r="27" spans="1:8" ht="17.399999999999999" x14ac:dyDescent="0.25">
      <c r="A27" s="28"/>
      <c r="B27" s="28"/>
      <c r="C27" s="28"/>
      <c r="D27" s="28"/>
      <c r="E27" s="28"/>
      <c r="F27" s="28"/>
      <c r="G27" s="29"/>
      <c r="H27" s="29"/>
    </row>
    <row r="28" spans="1:8" ht="39.6" x14ac:dyDescent="0.25">
      <c r="A28" s="36" t="s">
        <v>279</v>
      </c>
      <c r="B28" s="35" t="s">
        <v>280</v>
      </c>
      <c r="C28" s="35" t="s">
        <v>293</v>
      </c>
      <c r="D28" s="36" t="s">
        <v>345</v>
      </c>
      <c r="E28" s="36" t="s">
        <v>349</v>
      </c>
      <c r="F28" s="36" t="s">
        <v>361</v>
      </c>
      <c r="G28" s="36" t="s">
        <v>344</v>
      </c>
      <c r="H28" s="36" t="s">
        <v>360</v>
      </c>
    </row>
    <row r="29" spans="1:8" x14ac:dyDescent="0.25">
      <c r="A29" s="39"/>
      <c r="B29" s="40"/>
      <c r="C29" s="41" t="s">
        <v>294</v>
      </c>
      <c r="D29" s="46">
        <f>D30+D38</f>
        <v>5241460</v>
      </c>
      <c r="E29" s="46">
        <f>E30+E38</f>
        <v>4815070</v>
      </c>
      <c r="F29" s="46">
        <f>F30+F38</f>
        <v>6319920</v>
      </c>
      <c r="G29" s="46">
        <f>G30+G38</f>
        <v>2872560</v>
      </c>
      <c r="H29" s="46">
        <f>H30+H38</f>
        <v>2761560</v>
      </c>
    </row>
    <row r="30" spans="1:8" x14ac:dyDescent="0.25">
      <c r="A30" s="44">
        <v>3</v>
      </c>
      <c r="B30" s="44"/>
      <c r="C30" s="30" t="s">
        <v>11</v>
      </c>
      <c r="D30" s="50">
        <f>SUM(D31:D37)</f>
        <v>1032880</v>
      </c>
      <c r="E30" s="50">
        <f>SUM(E31:E37)</f>
        <v>1178070</v>
      </c>
      <c r="F30" s="50">
        <f>SUM(F31:F37)</f>
        <v>1324070</v>
      </c>
      <c r="G30" s="50">
        <f>SUM(G31:G37)</f>
        <v>1345060</v>
      </c>
      <c r="H30" s="50">
        <f>SUM(H31:H37)</f>
        <v>1307560</v>
      </c>
    </row>
    <row r="31" spans="1:8" x14ac:dyDescent="0.25">
      <c r="A31" s="44"/>
      <c r="B31" s="66">
        <v>31</v>
      </c>
      <c r="C31" s="33" t="s">
        <v>21</v>
      </c>
      <c r="D31" s="52">
        <f>'Posebni dio'!D34+'Posebni dio'!D137</f>
        <v>104650</v>
      </c>
      <c r="E31" s="52">
        <f>'Posebni dio'!E34+'Posebni dio'!E137</f>
        <v>165000</v>
      </c>
      <c r="F31" s="52">
        <f>'Posebni dio'!F34+'Posebni dio'!F137</f>
        <v>220000</v>
      </c>
      <c r="G31" s="52">
        <f>'Posebni dio'!G34+'Posebni dio'!G137</f>
        <v>226000</v>
      </c>
      <c r="H31" s="52">
        <f>'Posebni dio'!H34+'Posebni dio'!H137</f>
        <v>227000</v>
      </c>
    </row>
    <row r="32" spans="1:8" x14ac:dyDescent="0.25">
      <c r="A32" s="67"/>
      <c r="B32" s="66">
        <v>32</v>
      </c>
      <c r="C32" s="33" t="s">
        <v>13</v>
      </c>
      <c r="D32" s="52">
        <f>'Posebni dio'!D19+'Posebni dio'!D35+'Posebni dio'!D94+'Posebni dio'!D138+'Posebni dio'!D393+'Posebni dio'!D396+'Posebni dio'!D404+'Posebni dio'!D569+'Posebni dio'!D572+'Posebni dio'!D575+'Posebni dio'!D580+'Posebni dio'!D583+'Posebni dio'!D586+'Posebni dio'!D591+'Posebni dio'!D594+'Posebni dio'!D599+'Posebni dio'!D602+'Posebni dio'!D605+'Posebni dio'!D610+'Posebni dio'!D613+'Posebni dio'!D616+'Posebni dio'!D621+'Posebni dio'!D624+'Posebni dio'!D627+'Posebni dio'!D633+'Posebni dio'!D706+'Posebni dio'!D712+'Posebni dio'!D728+'Posebni dio'!D745+'Posebni dio'!D748+'Posebni dio'!D756+'Posebni dio'!D761+'Posebni dio'!D764+'Posebni dio'!D772+'Posebni dio'!D777+'Posebni dio'!D780+'Posebni dio'!D785+'Posebni dio'!D790+'Posebni dio'!D795+'Posebni dio'!D850+'Posebni dio'!D863+'Posebni dio'!D399+'Posebni dio'!D65+'Posebni dio'!D68+'Posebni dio'!D71+'Posebni dio'!D767+'Posebni dio'!D838</f>
        <v>522970</v>
      </c>
      <c r="E32" s="52">
        <f>'Posebni dio'!E19+'Posebni dio'!E35+'Posebni dio'!E94+'Posebni dio'!E138+'Posebni dio'!E393+'Posebni dio'!E396+'Posebni dio'!E404+'Posebni dio'!E569+'Posebni dio'!E572+'Posebni dio'!E575+'Posebni dio'!E580+'Posebni dio'!E583+'Posebni dio'!E586+'Posebni dio'!E591+'Posebni dio'!E594+'Posebni dio'!E599+'Posebni dio'!E602+'Posebni dio'!E605+'Posebni dio'!E610+'Posebni dio'!E613+'Posebni dio'!E616+'Posebni dio'!E621+'Posebni dio'!E624+'Posebni dio'!E627+'Posebni dio'!E633+'Posebni dio'!E706+'Posebni dio'!E712+'Posebni dio'!E728+'Posebni dio'!E745+'Posebni dio'!E748+'Posebni dio'!E756+'Posebni dio'!E761+'Posebni dio'!E764+'Posebni dio'!E772+'Posebni dio'!E777+'Posebni dio'!E780+'Posebni dio'!E785+'Posebni dio'!E790+'Posebni dio'!E795+'Posebni dio'!E850+'Posebni dio'!E863+'Posebni dio'!E399+'Posebni dio'!E65+'Posebni dio'!E68+'Posebni dio'!E71+'Posebni dio'!E767+'Posebni dio'!E838</f>
        <v>542740</v>
      </c>
      <c r="F32" s="52">
        <f>'Posebni dio'!F19+'Posebni dio'!F35+'Posebni dio'!F94+'Posebni dio'!F138+'Posebni dio'!F393+'Posebni dio'!F396+'Posebni dio'!F404+'Posebni dio'!F569+'Posebni dio'!F572+'Posebni dio'!F575+'Posebni dio'!F580+'Posebni dio'!F583+'Posebni dio'!F586+'Posebni dio'!F591+'Posebni dio'!F594+'Posebni dio'!F599+'Posebni dio'!F602+'Posebni dio'!F605+'Posebni dio'!F610+'Posebni dio'!F613+'Posebni dio'!F616+'Posebni dio'!F621+'Posebni dio'!F624+'Posebni dio'!F627+'Posebni dio'!F633+'Posebni dio'!F706+'Posebni dio'!F712+'Posebni dio'!F728+'Posebni dio'!F745+'Posebni dio'!F748+'Posebni dio'!F756+'Posebni dio'!F761+'Posebni dio'!F764+'Posebni dio'!F772+'Posebni dio'!F777+'Posebni dio'!F780+'Posebni dio'!F785+'Posebni dio'!F790+'Posebni dio'!F795+'Posebni dio'!F850+'Posebni dio'!F863+'Posebni dio'!F399+'Posebni dio'!F65+'Posebni dio'!F68+'Posebni dio'!F71+'Posebni dio'!F767+'Posebni dio'!F838</f>
        <v>579740</v>
      </c>
      <c r="G32" s="52">
        <f>'Posebni dio'!G19+'Posebni dio'!G35+'Posebni dio'!G94+'Posebni dio'!G138+'Posebni dio'!G393+'Posebni dio'!G396+'Posebni dio'!G404+'Posebni dio'!G569+'Posebni dio'!G572+'Posebni dio'!G575+'Posebni dio'!G580+'Posebni dio'!G583+'Posebni dio'!G586+'Posebni dio'!G591+'Posebni dio'!G594+'Posebni dio'!G599+'Posebni dio'!G602+'Posebni dio'!G605+'Posebni dio'!G610+'Posebni dio'!G613+'Posebni dio'!G616+'Posebni dio'!G621+'Posebni dio'!G624+'Posebni dio'!G627+'Posebni dio'!G633+'Posebni dio'!G706+'Posebni dio'!G712+'Posebni dio'!G728+'Posebni dio'!G745+'Posebni dio'!G748+'Posebni dio'!G756+'Posebni dio'!G761+'Posebni dio'!G764+'Posebni dio'!G772+'Posebni dio'!G777+'Posebni dio'!G780+'Posebni dio'!G785+'Posebni dio'!G790+'Posebni dio'!G795+'Posebni dio'!G850+'Posebni dio'!G863+'Posebni dio'!G399+'Posebni dio'!G65+'Posebni dio'!G68+'Posebni dio'!G71+'Posebni dio'!G767+'Posebni dio'!G838</f>
        <v>615100</v>
      </c>
      <c r="H32" s="52">
        <f>'Posebni dio'!H19+'Posebni dio'!H35+'Posebni dio'!H94+'Posebni dio'!H138+'Posebni dio'!H393+'Posebni dio'!H396+'Posebni dio'!H404+'Posebni dio'!H569+'Posebni dio'!H572+'Posebni dio'!H575+'Posebni dio'!H580+'Posebni dio'!H583+'Posebni dio'!H586+'Posebni dio'!H591+'Posebni dio'!H594+'Posebni dio'!H599+'Posebni dio'!H602+'Posebni dio'!H605+'Posebni dio'!H610+'Posebni dio'!H613+'Posebni dio'!H616+'Posebni dio'!H621+'Posebni dio'!H624+'Posebni dio'!H627+'Posebni dio'!H633+'Posebni dio'!H706+'Posebni dio'!H712+'Posebni dio'!H728+'Posebni dio'!H745+'Posebni dio'!H748+'Posebni dio'!H756+'Posebni dio'!H761+'Posebni dio'!H764+'Posebni dio'!H772+'Posebni dio'!H777+'Posebni dio'!H780+'Posebni dio'!H785+'Posebni dio'!H790+'Posebni dio'!H795+'Posebni dio'!H850+'Posebni dio'!H863+'Posebni dio'!H399+'Posebni dio'!H65+'Posebni dio'!H68+'Posebni dio'!H71+'Posebni dio'!H767+'Posebni dio'!H838</f>
        <v>594600</v>
      </c>
    </row>
    <row r="33" spans="1:8" x14ac:dyDescent="0.25">
      <c r="A33" s="67"/>
      <c r="B33" s="66">
        <v>34</v>
      </c>
      <c r="C33" s="33" t="s">
        <v>22</v>
      </c>
      <c r="D33" s="52">
        <f>'Posebni dio'!D36+'Posebni dio'!D50+'Posebni dio'!D55</f>
        <v>56500</v>
      </c>
      <c r="E33" s="52">
        <f>'Posebni dio'!E36+'Posebni dio'!E50+'Posebni dio'!E55</f>
        <v>37500</v>
      </c>
      <c r="F33" s="52">
        <f>'Posebni dio'!F36+'Posebni dio'!F50+'Posebni dio'!F55</f>
        <v>37500</v>
      </c>
      <c r="G33" s="52">
        <f>'Posebni dio'!G36+'Posebni dio'!G50+'Posebni dio'!G55</f>
        <v>37500</v>
      </c>
      <c r="H33" s="52">
        <f>'Posebni dio'!H36+'Posebni dio'!H50+'Posebni dio'!H55</f>
        <v>37500</v>
      </c>
    </row>
    <row r="34" spans="1:8" x14ac:dyDescent="0.25">
      <c r="A34" s="67"/>
      <c r="B34" s="66">
        <v>35</v>
      </c>
      <c r="C34" s="33" t="s">
        <v>49</v>
      </c>
      <c r="D34" s="52">
        <f>'Posebni dio'!D144+'Posebni dio'!D149</f>
        <v>15820</v>
      </c>
      <c r="E34" s="52">
        <f>'Posebni dio'!E144+'Posebni dio'!E149</f>
        <v>21820</v>
      </c>
      <c r="F34" s="52">
        <f>'Posebni dio'!F144+'Posebni dio'!F149</f>
        <v>21820</v>
      </c>
      <c r="G34" s="52">
        <f>'Posebni dio'!G144+'Posebni dio'!G149</f>
        <v>26820</v>
      </c>
      <c r="H34" s="52">
        <f>'Posebni dio'!H144+'Posebni dio'!H149</f>
        <v>26820</v>
      </c>
    </row>
    <row r="35" spans="1:8" ht="36" customHeight="1" x14ac:dyDescent="0.25">
      <c r="A35" s="67"/>
      <c r="B35" s="66">
        <v>36</v>
      </c>
      <c r="C35" s="33" t="s">
        <v>113</v>
      </c>
      <c r="D35" s="52">
        <f>'Posebni dio'!D800+'Posebni dio'!D803</f>
        <v>4000</v>
      </c>
      <c r="E35" s="52">
        <f>'Posebni dio'!E800+'Posebni dio'!E803</f>
        <v>4000</v>
      </c>
      <c r="F35" s="52">
        <f>'Posebni dio'!F800+'Posebni dio'!F803</f>
        <v>4000</v>
      </c>
      <c r="G35" s="52">
        <f>'Posebni dio'!G800+'Posebni dio'!G803</f>
        <v>6000</v>
      </c>
      <c r="H35" s="52">
        <f>'Posebni dio'!H800+'Posebni dio'!H803</f>
        <v>6000</v>
      </c>
    </row>
    <row r="36" spans="1:8" ht="26.4" x14ac:dyDescent="0.25">
      <c r="A36" s="67"/>
      <c r="B36" s="66">
        <v>37</v>
      </c>
      <c r="C36" s="33" t="s">
        <v>139</v>
      </c>
      <c r="D36" s="52">
        <f>'Posebni dio'!D899+'Posebni dio'!D904+'Posebni dio'!D909+'Posebni dio'!D914+'Posebni dio'!D919+'Posebni dio'!D924+'Posebni dio'!D929+'Posebni dio'!D934+'Posebni dio'!D940+'Posebni dio'!D945+'Posebni dio'!D948+'Posebni dio'!D956+'Posebni dio'!D961+'Posebni dio'!D966+'Posebni dio'!D974+'Posebni dio'!D951+'Posebni dio'!D979</f>
        <v>134900</v>
      </c>
      <c r="E36" s="52">
        <f>'Posebni dio'!E899+'Posebni dio'!E904+'Posebni dio'!E909+'Posebni dio'!E914+'Posebni dio'!E919+'Posebni dio'!E924+'Posebni dio'!E929+'Posebni dio'!E934+'Posebni dio'!E940+'Posebni dio'!E945+'Posebni dio'!E948+'Posebni dio'!E956+'Posebni dio'!E961+'Posebni dio'!E966+'Posebni dio'!E974+'Posebni dio'!E951+'Posebni dio'!E979</f>
        <v>200300</v>
      </c>
      <c r="F36" s="52">
        <f>'Posebni dio'!F899+'Posebni dio'!F904+'Posebni dio'!F909+'Posebni dio'!F914+'Posebni dio'!F919+'Posebni dio'!F924+'Posebni dio'!F929+'Posebni dio'!F934+'Posebni dio'!F940+'Posebni dio'!F945+'Posebni dio'!F948+'Posebni dio'!F956+'Posebni dio'!F961+'Posebni dio'!F966+'Posebni dio'!F974+'Posebni dio'!F951+'Posebni dio'!F979</f>
        <v>202300</v>
      </c>
      <c r="G36" s="52">
        <f>'Posebni dio'!G899+'Posebni dio'!G904+'Posebni dio'!G909+'Posebni dio'!G914+'Posebni dio'!G919+'Posebni dio'!G924+'Posebni dio'!G929+'Posebni dio'!G934+'Posebni dio'!G940+'Posebni dio'!G945+'Posebni dio'!G948+'Posebni dio'!G956+'Posebni dio'!G961+'Posebni dio'!G966+'Posebni dio'!G974+'Posebni dio'!G951+'Posebni dio'!G979</f>
        <v>200300</v>
      </c>
      <c r="H36" s="52">
        <f>'Posebni dio'!H899+'Posebni dio'!H904+'Posebni dio'!H909+'Posebni dio'!H914+'Posebni dio'!H919+'Posebni dio'!H924+'Posebni dio'!H929+'Posebni dio'!H934+'Posebni dio'!H940+'Posebni dio'!H945+'Posebni dio'!H948+'Posebni dio'!H956+'Posebni dio'!H961+'Posebni dio'!H966+'Posebni dio'!H974+'Posebni dio'!H951+'Posebni dio'!H979</f>
        <v>182300</v>
      </c>
    </row>
    <row r="37" spans="1:8" x14ac:dyDescent="0.25">
      <c r="A37" s="67"/>
      <c r="B37" s="67">
        <v>38</v>
      </c>
      <c r="C37" s="45" t="s">
        <v>16</v>
      </c>
      <c r="D37" s="52">
        <f>'Posebni dio'!D24+'Posebni dio'!D79+'Posebni dio'!D84+'Posebni dio'!D89+'Posebni dio'!D99+'Posebni dio'!D104+'Posebni dio'!D109+'Posebni dio'!D112+'Posebni dio'!D131+'Posebni dio'!D168+'Posebni dio'!D173+'Posebni dio'!D409+'Posebni dio'!D634+'Posebni dio'!D713+'Posebni dio'!D845+'Posebni dio'!D858+'Posebni dio'!D871+'Posebni dio'!D876+'Posebni dio'!D881+'Posebni dio'!D886+'Posebni dio'!D893+'Posebni dio'!D986+'Posebni dio'!D989+'Posebni dio'!D994+'Posebni dio'!D999+'Posebni dio'!D721</f>
        <v>194040</v>
      </c>
      <c r="E37" s="52">
        <f>'Posebni dio'!E24+'Posebni dio'!E79+'Posebni dio'!E84+'Posebni dio'!E89+'Posebni dio'!E99+'Posebni dio'!E104+'Posebni dio'!E109+'Posebni dio'!E112+'Posebni dio'!E131+'Posebni dio'!E168+'Posebni dio'!E173+'Posebni dio'!E409+'Posebni dio'!E634+'Posebni dio'!E713+'Posebni dio'!E845+'Posebni dio'!E858+'Posebni dio'!E871+'Posebni dio'!E876+'Posebni dio'!E881+'Posebni dio'!E886+'Posebni dio'!E893+'Posebni dio'!E986+'Posebni dio'!E989+'Posebni dio'!E994+'Posebni dio'!E999+'Posebni dio'!E721</f>
        <v>206710</v>
      </c>
      <c r="F37" s="52">
        <f>'Posebni dio'!F24+'Posebni dio'!F79+'Posebni dio'!F84+'Posebni dio'!F89+'Posebni dio'!F99+'Posebni dio'!F104+'Posebni dio'!F109+'Posebni dio'!F112+'Posebni dio'!F131+'Posebni dio'!F168+'Posebni dio'!F173+'Posebni dio'!F409+'Posebni dio'!F634+'Posebni dio'!F713+'Posebni dio'!F845+'Posebni dio'!F858+'Posebni dio'!F871+'Posebni dio'!F876+'Posebni dio'!F881+'Posebni dio'!F886+'Posebni dio'!F893+'Posebni dio'!F986+'Posebni dio'!F989+'Posebni dio'!F994+'Posebni dio'!F999+'Posebni dio'!F721</f>
        <v>258710</v>
      </c>
      <c r="G37" s="52">
        <f>'Posebni dio'!G24+'Posebni dio'!G79+'Posebni dio'!G84+'Posebni dio'!G89+'Posebni dio'!G99+'Posebni dio'!G104+'Posebni dio'!G109+'Posebni dio'!G112+'Posebni dio'!G131+'Posebni dio'!G168+'Posebni dio'!G173+'Posebni dio'!G409+'Posebni dio'!G634+'Posebni dio'!G713+'Posebni dio'!G845+'Posebni dio'!G858+'Posebni dio'!G871+'Posebni dio'!G876+'Posebni dio'!G881+'Posebni dio'!G886+'Posebni dio'!G893+'Posebni dio'!G986+'Posebni dio'!G989+'Posebni dio'!G994+'Posebni dio'!G999+'Posebni dio'!G721</f>
        <v>233340</v>
      </c>
      <c r="H37" s="52">
        <f>'Posebni dio'!H24+'Posebni dio'!H79+'Posebni dio'!H84+'Posebni dio'!H89+'Posebni dio'!H99+'Posebni dio'!H104+'Posebni dio'!H109+'Posebni dio'!H112+'Posebni dio'!H131+'Posebni dio'!H168+'Posebni dio'!H173+'Posebni dio'!H409+'Posebni dio'!H634+'Posebni dio'!H713+'Posebni dio'!H845+'Posebni dio'!H858+'Posebni dio'!H871+'Posebni dio'!H876+'Posebni dio'!H881+'Posebni dio'!H886+'Posebni dio'!H893+'Posebni dio'!H986+'Posebni dio'!H989+'Posebni dio'!H994+'Posebni dio'!H999+'Posebni dio'!H721</f>
        <v>233340</v>
      </c>
    </row>
    <row r="38" spans="1:8" ht="26.4" x14ac:dyDescent="0.25">
      <c r="A38" s="68">
        <v>4</v>
      </c>
      <c r="B38" s="68"/>
      <c r="C38" s="37" t="s">
        <v>66</v>
      </c>
      <c r="D38" s="50">
        <f>SUM(D39:D41)</f>
        <v>4208580</v>
      </c>
      <c r="E38" s="50">
        <f>SUM(E39:E41)</f>
        <v>3637000</v>
      </c>
      <c r="F38" s="50">
        <f>SUM(F39:F41)</f>
        <v>4995850</v>
      </c>
      <c r="G38" s="50">
        <f>SUM(G39:G41)</f>
        <v>1527500</v>
      </c>
      <c r="H38" s="50">
        <f>SUM(H39:H41)</f>
        <v>1454000</v>
      </c>
    </row>
    <row r="39" spans="1:8" x14ac:dyDescent="0.25">
      <c r="A39" s="66"/>
      <c r="B39" s="66">
        <v>41</v>
      </c>
      <c r="C39" s="38" t="s">
        <v>66</v>
      </c>
      <c r="D39" s="52">
        <f>'Posebni dio'!D154+'Posebni dio'!D158+'Posebni dio'!D162+'Posebni dio'!D346+'Posebni dio'!D350+'Posebni dio'!D359+'Posebni dio'!D669+'Posebni dio'!D673+'Posebni dio'!D679</f>
        <v>26700</v>
      </c>
      <c r="E39" s="52">
        <f>'Posebni dio'!E154+'Posebni dio'!E158+'Posebni dio'!E162+'Posebni dio'!E346+'Posebni dio'!E350+'Posebni dio'!E359+'Posebni dio'!E669+'Posebni dio'!E673+'Posebni dio'!E679</f>
        <v>54000</v>
      </c>
      <c r="F39" s="52">
        <f>'Posebni dio'!F154+'Posebni dio'!F158+'Posebni dio'!F162+'Posebni dio'!F346+'Posebni dio'!F350+'Posebni dio'!F359+'Posebni dio'!F669+'Posebni dio'!F673+'Posebni dio'!F679</f>
        <v>125000</v>
      </c>
      <c r="G39" s="52">
        <f>'Posebni dio'!G154+'Posebni dio'!G158+'Posebni dio'!G162+'Posebni dio'!G346+'Posebni dio'!G350+'Posebni dio'!G359+'Posebni dio'!G669+'Posebni dio'!G673+'Posebni dio'!G679</f>
        <v>45000</v>
      </c>
      <c r="H39" s="52">
        <f>'Posebni dio'!H154+'Posebni dio'!H158+'Posebni dio'!H162+'Posebni dio'!H346+'Posebni dio'!H350+'Posebni dio'!H359+'Posebni dio'!H669+'Posebni dio'!H673+'Posebni dio'!H679</f>
        <v>45000</v>
      </c>
    </row>
    <row r="40" spans="1:8" x14ac:dyDescent="0.25">
      <c r="A40" s="67"/>
      <c r="B40" s="67">
        <v>42</v>
      </c>
      <c r="C40" s="38" t="s">
        <v>32</v>
      </c>
      <c r="D40" s="52">
        <f>'Posebni dio'!D45+'Posebni dio'!D155+'Posebni dio'!D159+'Posebni dio'!D163+'Posebni dio'!D178+'Posebni dio'!D181+'Posebni dio'!D184+'Posebni dio'!D189+'Posebni dio'!D203+'Posebni dio'!D290+'Posebni dio'!D296+'Posebni dio'!D299+'Posebni dio'!D302+'Posebni dio'!D305+'Posebni dio'!D308+'Posebni dio'!D313+'Posebni dio'!D316+'Posebni dio'!D319+'Posebni dio'!D324+'Posebni dio'!D327+'Posebni dio'!D330+'Posebni dio'!D335+'Posebni dio'!D338+'Posebni dio'!D341+'Posebni dio'!D347+'Posebni dio'!D351+'Posebni dio'!D354+'Posebni dio'!D364+'Posebni dio'!D375+'Posebni dio'!D380+'Posebni dio'!D420+'Posebni dio'!D423+'Posebni dio'!D426+'Posebni dio'!D431+'Posebni dio'!D434+'Posebni dio'!D437+'Posebni dio'!D442+'Posebni dio'!D445+'Posebni dio'!D448+'Posebni dio'!D453+'Posebni dio'!D456+'Posebni dio'!D459+'Posebni dio'!D464+'Posebni dio'!D469+'Posebni dio'!D472+'Posebni dio'!D475+'Posebni dio'!D480+'Posebni dio'!D483+'Posebni dio'!D486+'Posebni dio'!D491+'Posebni dio'!D494+'Posebni dio'!D497+'Posebni dio'!D636+'Posebni dio'!D642+'Posebni dio'!D645+'Posebni dio'!D648+'Posebni dio'!D653+'Posebni dio'!D656+'Posebni dio'!D661+'Posebni dio'!D664+'Posebni dio'!D670+'Posebni dio'!D674+'Posebni dio'!D680+'Posebni dio'!D683+'Posebni dio'!D688+'Posebni dio'!D693+'Posebni dio'!D715+'Posebni dio'!D718+'Posebni dio'!D723+'Posebni dio'!D734+'Posebni dio'!D737+'Posebni dio'!D740+'Posebni dio'!D750+'Posebni dio'!D758+'Posebni dio'!D808+'Posebni dio'!D813+'Posebni dio'!D816+'Posebni dio'!D819+'Posebni dio'!D824+'Posebni dio'!D827+'Posebni dio'!D832+'Posebni dio'!D835+'Posebni dio'!D852+'Posebni dio'!D865+'Posebni dio'!D1012+'Posebni dio'!D1015+'Posebni dio'!D1018+'Posebni dio'!D1021+'Posebni dio'!D1026+'Posebni dio'!D1029+'Posebni dio'!D1032+'Posebni dio'!D1035+'Posebni dio'!D502+'Posebni dio'!D505+'Posebni dio'!D508+'Posebni dio'!D701+'Posebni dio'!D211+'Posebni dio'!D214+'Posebni dio'!D217+'Posebni dio'!D222+'Posebni dio'!D225+'Posebni dio'!D228+'Posebni dio'!D385+'Posebni dio'!D388+'Posebni dio'!D1004+'Posebni dio'!D1007+'Posebni dio'!D513+'Posebni dio'!D516+'Posebni dio'!D519+'Posebni dio'!D696+'Posebni dio'!D367+'Posebni dio'!D370+'Posebni dio'!D117+'Posebni dio'!D120+'Posebni dio'!D233+'Posebni dio'!D236+'Posebni dio'!D239+'Posebni dio'!D524+'Posebni dio'!D527+'Posebni dio'!D530+'Posebni dio'!D535+'Posebni dio'!D538+'Posebni dio'!D541+'Posebni dio'!D546+'Posebni dio'!D549+'Posebni dio'!D552+'Posebni dio'!D123+'Posebni dio'!D126+'Posebni dio'!D192+'Posebni dio'!D195+'Posebni dio'!D198+'Posebni dio'!D206+'Posebni dio'!D258+'Posebni dio'!D261+'Posebni dio'!D265+'Posebni dio'!D411+'Posebni dio'!D414+'Posebni dio'!D557+'Posebni dio'!D560+'Posebni dio'!D563+'Posebni dio'!D1040+'Posebni dio'!D1043</f>
        <v>2796880</v>
      </c>
      <c r="E40" s="52">
        <f>'Posebni dio'!E45+'Posebni dio'!E155+'Posebni dio'!E159+'Posebni dio'!E163+'Posebni dio'!E178+'Posebni dio'!E181+'Posebni dio'!E184+'Posebni dio'!E189+'Posebni dio'!E203+'Posebni dio'!E290+'Posebni dio'!E296+'Posebni dio'!E299+'Posebni dio'!E302+'Posebni dio'!E305+'Posebni dio'!E308+'Posebni dio'!E313+'Posebni dio'!E316+'Posebni dio'!E319+'Posebni dio'!E324+'Posebni dio'!E327+'Posebni dio'!E330+'Posebni dio'!E335+'Posebni dio'!E338+'Posebni dio'!E341+'Posebni dio'!E347+'Posebni dio'!E351+'Posebni dio'!E354+'Posebni dio'!E364+'Posebni dio'!E375+'Posebni dio'!E380+'Posebni dio'!E420+'Posebni dio'!E423+'Posebni dio'!E426+'Posebni dio'!E431+'Posebni dio'!E434+'Posebni dio'!E437+'Posebni dio'!E442+'Posebni dio'!E445+'Posebni dio'!E448+'Posebni dio'!E453+'Posebni dio'!E456+'Posebni dio'!E459+'Posebni dio'!E464+'Posebni dio'!E469+'Posebni dio'!E472+'Posebni dio'!E475+'Posebni dio'!E480+'Posebni dio'!E483+'Posebni dio'!E486+'Posebni dio'!E491+'Posebni dio'!E494+'Posebni dio'!E497+'Posebni dio'!E636+'Posebni dio'!E642+'Posebni dio'!E645+'Posebni dio'!E648+'Posebni dio'!E653+'Posebni dio'!E656+'Posebni dio'!E661+'Posebni dio'!E664+'Posebni dio'!E670+'Posebni dio'!E674+'Posebni dio'!E680+'Posebni dio'!E683+'Posebni dio'!E688+'Posebni dio'!E693+'Posebni dio'!E715+'Posebni dio'!E718+'Posebni dio'!E723+'Posebni dio'!E734+'Posebni dio'!E737+'Posebni dio'!E740+'Posebni dio'!E750+'Posebni dio'!E758+'Posebni dio'!E808+'Posebni dio'!E813+'Posebni dio'!E816+'Posebni dio'!E819+'Posebni dio'!E824+'Posebni dio'!E827+'Posebni dio'!E832+'Posebni dio'!E835+'Posebni dio'!E852+'Posebni dio'!E865+'Posebni dio'!E1012+'Posebni dio'!E1015+'Posebni dio'!E1018+'Posebni dio'!E1021+'Posebni dio'!E1026+'Posebni dio'!E1029+'Posebni dio'!E1032+'Posebni dio'!E1035+'Posebni dio'!E502+'Posebni dio'!E505+'Posebni dio'!E508+'Posebni dio'!E701+'Posebni dio'!E211+'Posebni dio'!E214+'Posebni dio'!E217+'Posebni dio'!E222+'Posebni dio'!E225+'Posebni dio'!E228+'Posebni dio'!E385+'Posebni dio'!E388+'Posebni dio'!E1004+'Posebni dio'!E1007+'Posebni dio'!E513+'Posebni dio'!E516+'Posebni dio'!E519+'Posebni dio'!E696+'Posebni dio'!E367+'Posebni dio'!E370+'Posebni dio'!E117+'Posebni dio'!E120+'Posebni dio'!E233+'Posebni dio'!E236+'Posebni dio'!E239+'Posebni dio'!E524+'Posebni dio'!E527+'Posebni dio'!E530+'Posebni dio'!E535+'Posebni dio'!E538+'Posebni dio'!E541+'Posebni dio'!E546+'Posebni dio'!E549+'Posebni dio'!E552+'Posebni dio'!E123+'Posebni dio'!E126+'Posebni dio'!E192+'Posebni dio'!E195+'Posebni dio'!E198+'Posebni dio'!E206+'Posebni dio'!E258+'Posebni dio'!E261+'Posebni dio'!E265+'Posebni dio'!E411+'Posebni dio'!E414+'Posebni dio'!E557+'Posebni dio'!E560+'Posebni dio'!E563+'Posebni dio'!E1040+'Posebni dio'!E1043</f>
        <v>2872000</v>
      </c>
      <c r="F40" s="52">
        <f>'Posebni dio'!F45+'Posebni dio'!F155+'Posebni dio'!F159+'Posebni dio'!F163+'Posebni dio'!F178+'Posebni dio'!F181+'Posebni dio'!F184+'Posebni dio'!F189+'Posebni dio'!F203+'Posebni dio'!F290+'Posebni dio'!F296+'Posebni dio'!F299+'Posebni dio'!F302+'Posebni dio'!F305+'Posebni dio'!F308+'Posebni dio'!F313+'Posebni dio'!F316+'Posebni dio'!F319+'Posebni dio'!F324+'Posebni dio'!F327+'Posebni dio'!F330+'Posebni dio'!F335+'Posebni dio'!F338+'Posebni dio'!F341+'Posebni dio'!F347+'Posebni dio'!F351+'Posebni dio'!F354+'Posebni dio'!F364+'Posebni dio'!F375+'Posebni dio'!F380+'Posebni dio'!F420+'Posebni dio'!F423+'Posebni dio'!F426+'Posebni dio'!F431+'Posebni dio'!F434+'Posebni dio'!F437+'Posebni dio'!F442+'Posebni dio'!F445+'Posebni dio'!F448+'Posebni dio'!F453+'Posebni dio'!F456+'Posebni dio'!F459+'Posebni dio'!F464+'Posebni dio'!F469+'Posebni dio'!F472+'Posebni dio'!F475+'Posebni dio'!F480+'Posebni dio'!F483+'Posebni dio'!F486+'Posebni dio'!F491+'Posebni dio'!F494+'Posebni dio'!F497+'Posebni dio'!F636+'Posebni dio'!F642+'Posebni dio'!F645+'Posebni dio'!F648+'Posebni dio'!F653+'Posebni dio'!F656+'Posebni dio'!F661+'Posebni dio'!F664+'Posebni dio'!F670+'Posebni dio'!F674+'Posebni dio'!F680+'Posebni dio'!F683+'Posebni dio'!F688+'Posebni dio'!F693+'Posebni dio'!F715+'Posebni dio'!F718+'Posebni dio'!F723+'Posebni dio'!F734+'Posebni dio'!F737+'Posebni dio'!F740+'Posebni dio'!F750+'Posebni dio'!F758+'Posebni dio'!F808+'Posebni dio'!F813+'Posebni dio'!F816+'Posebni dio'!F819+'Posebni dio'!F824+'Posebni dio'!F827+'Posebni dio'!F832+'Posebni dio'!F835+'Posebni dio'!F852+'Posebni dio'!F865+'Posebni dio'!F1012+'Posebni dio'!F1015+'Posebni dio'!F1018+'Posebni dio'!F1021+'Posebni dio'!F1026+'Posebni dio'!F1029+'Posebni dio'!F1032+'Posebni dio'!F1035+'Posebni dio'!F502+'Posebni dio'!F505+'Posebni dio'!F508+'Posebni dio'!F701+'Posebni dio'!F211+'Posebni dio'!F214+'Posebni dio'!F217+'Posebni dio'!F222+'Posebni dio'!F225+'Posebni dio'!F228+'Posebni dio'!F385+'Posebni dio'!F388+'Posebni dio'!F1004+'Posebni dio'!F1007+'Posebni dio'!F513+'Posebni dio'!F516+'Posebni dio'!F519+'Posebni dio'!F696+'Posebni dio'!F367+'Posebni dio'!F370+'Posebni dio'!F117+'Posebni dio'!F120+'Posebni dio'!F233+'Posebni dio'!F236+'Posebni dio'!F239+'Posebni dio'!F524+'Posebni dio'!F527+'Posebni dio'!F530+'Posebni dio'!F535+'Posebni dio'!F538+'Posebni dio'!F541+'Posebni dio'!F546+'Posebni dio'!F549+'Posebni dio'!F552+'Posebni dio'!F123+'Posebni dio'!F126+'Posebni dio'!F192+'Posebni dio'!F195+'Posebni dio'!F198+'Posebni dio'!F206+'Posebni dio'!F258+'Posebni dio'!F261+'Posebni dio'!F265+'Posebni dio'!F411+'Posebni dio'!F414+'Posebni dio'!F557+'Posebni dio'!F560+'Posebni dio'!F563+'Posebni dio'!F1040+'Posebni dio'!F1043</f>
        <v>4840850</v>
      </c>
      <c r="G40" s="52">
        <f>'Posebni dio'!G45+'Posebni dio'!G155+'Posebni dio'!G159+'Posebni dio'!G163+'Posebni dio'!G178+'Posebni dio'!G181+'Posebni dio'!G184+'Posebni dio'!G189+'Posebni dio'!G203+'Posebni dio'!G290+'Posebni dio'!G296+'Posebni dio'!G299+'Posebni dio'!G302+'Posebni dio'!G305+'Posebni dio'!G308+'Posebni dio'!G313+'Posebni dio'!G316+'Posebni dio'!G319+'Posebni dio'!G324+'Posebni dio'!G327+'Posebni dio'!G330+'Posebni dio'!G335+'Posebni dio'!G338+'Posebni dio'!G341+'Posebni dio'!G347+'Posebni dio'!G351+'Posebni dio'!G354+'Posebni dio'!G364+'Posebni dio'!G375+'Posebni dio'!G380+'Posebni dio'!G420+'Posebni dio'!G423+'Posebni dio'!G426+'Posebni dio'!G431+'Posebni dio'!G434+'Posebni dio'!G437+'Posebni dio'!G442+'Posebni dio'!G445+'Posebni dio'!G448+'Posebni dio'!G453+'Posebni dio'!G456+'Posebni dio'!G459+'Posebni dio'!G464+'Posebni dio'!G469+'Posebni dio'!G472+'Posebni dio'!G475+'Posebni dio'!G480+'Posebni dio'!G483+'Posebni dio'!G486+'Posebni dio'!G491+'Posebni dio'!G494+'Posebni dio'!G497+'Posebni dio'!G636+'Posebni dio'!G642+'Posebni dio'!G645+'Posebni dio'!G648+'Posebni dio'!G653+'Posebni dio'!G656+'Posebni dio'!G661+'Posebni dio'!G664+'Posebni dio'!G670+'Posebni dio'!G674+'Posebni dio'!G680+'Posebni dio'!G683+'Posebni dio'!G688+'Posebni dio'!G693+'Posebni dio'!G715+'Posebni dio'!G718+'Posebni dio'!G723+'Posebni dio'!G734+'Posebni dio'!G737+'Posebni dio'!G740+'Posebni dio'!G750+'Posebni dio'!G758+'Posebni dio'!G808+'Posebni dio'!G813+'Posebni dio'!G816+'Posebni dio'!G819+'Posebni dio'!G824+'Posebni dio'!G827+'Posebni dio'!G832+'Posebni dio'!G835+'Posebni dio'!G852+'Posebni dio'!G865+'Posebni dio'!G1012+'Posebni dio'!G1015+'Posebni dio'!G1018+'Posebni dio'!G1021+'Posebni dio'!G1026+'Posebni dio'!G1029+'Posebni dio'!G1032+'Posebni dio'!G1035+'Posebni dio'!G502+'Posebni dio'!G505+'Posebni dio'!G508+'Posebni dio'!G701+'Posebni dio'!G211+'Posebni dio'!G214+'Posebni dio'!G217+'Posebni dio'!G222+'Posebni dio'!G225+'Posebni dio'!G228+'Posebni dio'!G385+'Posebni dio'!G388+'Posebni dio'!G1004+'Posebni dio'!G1007+'Posebni dio'!G513+'Posebni dio'!G516+'Posebni dio'!G519+'Posebni dio'!G696+'Posebni dio'!G367+'Posebni dio'!G370+'Posebni dio'!G117+'Posebni dio'!G120+'Posebni dio'!G233+'Posebni dio'!G236+'Posebni dio'!G239+'Posebni dio'!G524+'Posebni dio'!G527+'Posebni dio'!G530+'Posebni dio'!G535+'Posebni dio'!G538+'Posebni dio'!G541+'Posebni dio'!G546+'Posebni dio'!G549+'Posebni dio'!G552+'Posebni dio'!G123+'Posebni dio'!G126+'Posebni dio'!G192+'Posebni dio'!G195+'Posebni dio'!G198+'Posebni dio'!G206+'Posebni dio'!G258+'Posebni dio'!G261+'Posebni dio'!G265+'Posebni dio'!G411+'Posebni dio'!G414+'Posebni dio'!G557+'Posebni dio'!G560+'Posebni dio'!G563+'Posebni dio'!G1040+'Posebni dio'!G1043</f>
        <v>1482500</v>
      </c>
      <c r="H40" s="52">
        <f>'Posebni dio'!H45+'Posebni dio'!H155+'Posebni dio'!H159+'Posebni dio'!H163+'Posebni dio'!H178+'Posebni dio'!H181+'Posebni dio'!H184+'Posebni dio'!H189+'Posebni dio'!H203+'Posebni dio'!H290+'Posebni dio'!H296+'Posebni dio'!H299+'Posebni dio'!H302+'Posebni dio'!H305+'Posebni dio'!H308+'Posebni dio'!H313+'Posebni dio'!H316+'Posebni dio'!H319+'Posebni dio'!H324+'Posebni dio'!H327+'Posebni dio'!H330+'Posebni dio'!H335+'Posebni dio'!H338+'Posebni dio'!H341+'Posebni dio'!H347+'Posebni dio'!H351+'Posebni dio'!H354+'Posebni dio'!H364+'Posebni dio'!H375+'Posebni dio'!H380+'Posebni dio'!H420+'Posebni dio'!H423+'Posebni dio'!H426+'Posebni dio'!H431+'Posebni dio'!H434+'Posebni dio'!H437+'Posebni dio'!H442+'Posebni dio'!H445+'Posebni dio'!H448+'Posebni dio'!H453+'Posebni dio'!H456+'Posebni dio'!H459+'Posebni dio'!H464+'Posebni dio'!H469+'Posebni dio'!H472+'Posebni dio'!H475+'Posebni dio'!H480+'Posebni dio'!H483+'Posebni dio'!H486+'Posebni dio'!H491+'Posebni dio'!H494+'Posebni dio'!H497+'Posebni dio'!H636+'Posebni dio'!H642+'Posebni dio'!H645+'Posebni dio'!H648+'Posebni dio'!H653+'Posebni dio'!H656+'Posebni dio'!H661+'Posebni dio'!H664+'Posebni dio'!H670+'Posebni dio'!H674+'Posebni dio'!H680+'Posebni dio'!H683+'Posebni dio'!H688+'Posebni dio'!H693+'Posebni dio'!H715+'Posebni dio'!H718+'Posebni dio'!H723+'Posebni dio'!H734+'Posebni dio'!H737+'Posebni dio'!H740+'Posebni dio'!H750+'Posebni dio'!H758+'Posebni dio'!H808+'Posebni dio'!H813+'Posebni dio'!H816+'Posebni dio'!H819+'Posebni dio'!H824+'Posebni dio'!H827+'Posebni dio'!H832+'Posebni dio'!H835+'Posebni dio'!H852+'Posebni dio'!H865+'Posebni dio'!H1012+'Posebni dio'!H1015+'Posebni dio'!H1018+'Posebni dio'!H1021+'Posebni dio'!H1026+'Posebni dio'!H1029+'Posebni dio'!H1032+'Posebni dio'!H1035+'Posebni dio'!H502+'Posebni dio'!H505+'Posebni dio'!H508+'Posebni dio'!H701+'Posebni dio'!H211+'Posebni dio'!H214+'Posebni dio'!H217+'Posebni dio'!H222+'Posebni dio'!H225+'Posebni dio'!H228+'Posebni dio'!H385+'Posebni dio'!H388+'Posebni dio'!H1004+'Posebni dio'!H1007+'Posebni dio'!H513+'Posebni dio'!H516+'Posebni dio'!H519+'Posebni dio'!H696+'Posebni dio'!H367+'Posebni dio'!H370+'Posebni dio'!H117+'Posebni dio'!H120+'Posebni dio'!H233+'Posebni dio'!H236+'Posebni dio'!H239+'Posebni dio'!H524+'Posebni dio'!H527+'Posebni dio'!H530+'Posebni dio'!H535+'Posebni dio'!H538+'Posebni dio'!H541+'Posebni dio'!H546+'Posebni dio'!H549+'Posebni dio'!H552+'Posebni dio'!H123+'Posebni dio'!H126+'Posebni dio'!H192+'Posebni dio'!H195+'Posebni dio'!H198+'Posebni dio'!H206+'Posebni dio'!H258+'Posebni dio'!H261+'Posebni dio'!H265+'Posebni dio'!H411+'Posebni dio'!H414+'Posebni dio'!H557+'Posebni dio'!H560+'Posebni dio'!H563+'Posebni dio'!H1040+'Posebni dio'!H1043</f>
        <v>1409000</v>
      </c>
    </row>
    <row r="41" spans="1:8" x14ac:dyDescent="0.25">
      <c r="A41" s="67"/>
      <c r="B41" s="67">
        <v>45</v>
      </c>
      <c r="C41" s="38" t="s">
        <v>58</v>
      </c>
      <c r="D41" s="52">
        <f>'Posebni dio'!D245+'Posebni dio'!D248+'Posebni dio'!D251+'Posebni dio'!D254+'Posebni dio'!D257+'Posebni dio'!D262+'Posebni dio'!D270+'Posebni dio'!D273+'Posebni dio'!D276+'Posebni dio'!D279+'Posebni dio'!D284+'Posebni dio'!D287+'Posebni dio'!D291</f>
        <v>1385000</v>
      </c>
      <c r="E41" s="52">
        <f>'Posebni dio'!E245+'Posebni dio'!E248+'Posebni dio'!E251+'Posebni dio'!E254+'Posebni dio'!E257+'Posebni dio'!E262+'Posebni dio'!E270+'Posebni dio'!E273+'Posebni dio'!E276+'Posebni dio'!E279+'Posebni dio'!E284+'Posebni dio'!E287+'Posebni dio'!E291</f>
        <v>711000</v>
      </c>
      <c r="F41" s="52">
        <f>'Posebni dio'!F245+'Posebni dio'!F248+'Posebni dio'!F251+'Posebni dio'!F254+'Posebni dio'!F257+'Posebni dio'!F262+'Posebni dio'!F270+'Posebni dio'!F273+'Posebni dio'!F276+'Posebni dio'!F279+'Posebni dio'!F284+'Posebni dio'!F287+'Posebni dio'!F291</f>
        <v>30000</v>
      </c>
      <c r="G41" s="52">
        <f>'Posebni dio'!G245+'Posebni dio'!G248+'Posebni dio'!G251+'Posebni dio'!G254+'Posebni dio'!G257+'Posebni dio'!G262+'Posebni dio'!G270+'Posebni dio'!G273+'Posebni dio'!G276+'Posebni dio'!G279+'Posebni dio'!G284+'Posebni dio'!G287+'Posebni dio'!G291</f>
        <v>0</v>
      </c>
      <c r="H41" s="52">
        <f>'Posebni dio'!H245+'Posebni dio'!H248+'Posebni dio'!H251+'Posebni dio'!H254+'Posebni dio'!H257+'Posebni dio'!H262+'Posebni dio'!H270+'Posebni dio'!H273+'Posebni dio'!H276+'Posebni dio'!H279+'Posebni dio'!H284+'Posebni dio'!H287+'Posebni dio'!H291</f>
        <v>0</v>
      </c>
    </row>
    <row r="43" spans="1:8" x14ac:dyDescent="0.25">
      <c r="D43" s="10"/>
      <c r="E43" s="10"/>
      <c r="F43" s="10">
        <f>F29-'Prihodi i rashodi po izvorima'!D30</f>
        <v>0</v>
      </c>
      <c r="G43" s="10"/>
      <c r="H43" s="10"/>
    </row>
    <row r="44" spans="1:8" x14ac:dyDescent="0.25">
      <c r="D44" s="111"/>
      <c r="E44" s="111"/>
      <c r="F44" s="111"/>
      <c r="G44" s="111"/>
      <c r="H44" s="111"/>
    </row>
    <row r="45" spans="1:8" x14ac:dyDescent="0.25">
      <c r="D45" s="10"/>
      <c r="E45" s="10"/>
      <c r="F45" s="10"/>
      <c r="G45" s="10"/>
      <c r="H45" s="10"/>
    </row>
    <row r="47" spans="1:8" x14ac:dyDescent="0.25">
      <c r="D47" s="10"/>
      <c r="E47" s="10"/>
      <c r="F47" s="10"/>
      <c r="G47" s="10"/>
      <c r="H47" s="10"/>
    </row>
    <row r="49" spans="4:8" x14ac:dyDescent="0.25">
      <c r="D49" s="111"/>
      <c r="E49" s="111"/>
      <c r="F49" s="111"/>
      <c r="G49" s="111"/>
      <c r="H49" s="111"/>
    </row>
    <row r="50" spans="4:8" x14ac:dyDescent="0.25">
      <c r="E50" s="111"/>
      <c r="F50" s="111"/>
    </row>
    <row r="53" spans="4:8" x14ac:dyDescent="0.25">
      <c r="F53" s="111"/>
    </row>
  </sheetData>
  <mergeCells count="5">
    <mergeCell ref="A7:H7"/>
    <mergeCell ref="A26:H26"/>
    <mergeCell ref="A1:H1"/>
    <mergeCell ref="A3:H3"/>
    <mergeCell ref="A5:H5"/>
  </mergeCells>
  <pageMargins left="0.31496062992125984" right="0.31496062992125984" top="0.74803149606299213" bottom="0.74803149606299213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3"/>
  <sheetViews>
    <sheetView topLeftCell="A19" workbookViewId="0">
      <selection activeCell="A24" sqref="A24:XFD24"/>
    </sheetView>
  </sheetViews>
  <sheetFormatPr defaultColWidth="9.109375" defaultRowHeight="14.4" x14ac:dyDescent="0.3"/>
  <cols>
    <col min="1" max="6" width="25.33203125" style="27" customWidth="1"/>
    <col min="7" max="7" width="9.109375" style="27"/>
    <col min="8" max="8" width="11.5546875" style="27" bestFit="1" customWidth="1"/>
    <col min="9" max="16384" width="9.109375" style="27"/>
  </cols>
  <sheetData>
    <row r="1" spans="1:8" ht="42" customHeight="1" x14ac:dyDescent="0.3">
      <c r="A1" s="176" t="s">
        <v>357</v>
      </c>
      <c r="B1" s="176"/>
      <c r="C1" s="176"/>
      <c r="D1" s="176"/>
      <c r="E1" s="176"/>
      <c r="F1" s="176"/>
    </row>
    <row r="2" spans="1:8" ht="18" customHeight="1" x14ac:dyDescent="0.3">
      <c r="A2" s="28"/>
      <c r="B2" s="28"/>
      <c r="C2" s="28"/>
      <c r="D2" s="28"/>
      <c r="E2" s="28"/>
      <c r="F2" s="28"/>
    </row>
    <row r="3" spans="1:8" ht="15.75" customHeight="1" x14ac:dyDescent="0.3">
      <c r="A3" s="176" t="s">
        <v>161</v>
      </c>
      <c r="B3" s="176"/>
      <c r="C3" s="176"/>
      <c r="D3" s="176"/>
      <c r="E3" s="176"/>
      <c r="F3" s="176"/>
    </row>
    <row r="4" spans="1:8" ht="17.399999999999999" x14ac:dyDescent="0.3">
      <c r="A4" s="28"/>
      <c r="B4" s="28"/>
      <c r="C4" s="28"/>
      <c r="D4" s="28"/>
      <c r="E4" s="29"/>
      <c r="F4" s="29"/>
    </row>
    <row r="5" spans="1:8" ht="18" customHeight="1" x14ac:dyDescent="0.3">
      <c r="A5" s="176" t="s">
        <v>162</v>
      </c>
      <c r="B5" s="176"/>
      <c r="C5" s="176"/>
      <c r="D5" s="176"/>
      <c r="E5" s="176"/>
      <c r="F5" s="176"/>
    </row>
    <row r="6" spans="1:8" ht="17.399999999999999" x14ac:dyDescent="0.3">
      <c r="A6" s="28"/>
      <c r="B6" s="28"/>
      <c r="C6" s="28"/>
      <c r="D6" s="28"/>
      <c r="E6" s="29"/>
      <c r="F6" s="29"/>
    </row>
    <row r="7" spans="1:8" ht="15.75" customHeight="1" x14ac:dyDescent="0.3">
      <c r="A7" s="176" t="s">
        <v>314</v>
      </c>
      <c r="B7" s="176"/>
      <c r="C7" s="176"/>
      <c r="D7" s="176"/>
      <c r="E7" s="176"/>
      <c r="F7" s="176"/>
    </row>
    <row r="8" spans="1:8" ht="17.399999999999999" x14ac:dyDescent="0.3">
      <c r="A8" s="28"/>
      <c r="B8" s="28"/>
      <c r="C8" s="28"/>
      <c r="D8" s="28"/>
      <c r="E8" s="29"/>
      <c r="F8" s="29"/>
    </row>
    <row r="9" spans="1:8" ht="26.4" x14ac:dyDescent="0.3">
      <c r="A9" s="36" t="s">
        <v>315</v>
      </c>
      <c r="B9" s="36" t="s">
        <v>345</v>
      </c>
      <c r="C9" s="36" t="s">
        <v>349</v>
      </c>
      <c r="D9" s="36" t="s">
        <v>361</v>
      </c>
      <c r="E9" s="36" t="s">
        <v>344</v>
      </c>
      <c r="F9" s="36" t="s">
        <v>360</v>
      </c>
    </row>
    <row r="10" spans="1:8" x14ac:dyDescent="0.3">
      <c r="A10" s="42" t="s">
        <v>282</v>
      </c>
      <c r="B10" s="46">
        <f>B11++B13+B17</f>
        <v>4877725.08</v>
      </c>
      <c r="C10" s="46">
        <f>C11++C13+C17</f>
        <v>4465070</v>
      </c>
      <c r="D10" s="46">
        <f>D11++D13+D17</f>
        <v>6319920</v>
      </c>
      <c r="E10" s="46">
        <f>E11++E13+E17</f>
        <v>2872560</v>
      </c>
      <c r="F10" s="46">
        <f>F11++F13+F17</f>
        <v>2761560</v>
      </c>
      <c r="H10" s="63"/>
    </row>
    <row r="11" spans="1:8" s="55" customFormat="1" x14ac:dyDescent="0.25">
      <c r="A11" s="30" t="s">
        <v>316</v>
      </c>
      <c r="B11" s="50">
        <f>B12</f>
        <v>2359855.08</v>
      </c>
      <c r="C11" s="50">
        <f>C12</f>
        <v>1636610</v>
      </c>
      <c r="D11" s="50">
        <f>D12</f>
        <v>1561160</v>
      </c>
      <c r="E11" s="50">
        <f>E12</f>
        <v>1296640</v>
      </c>
      <c r="F11" s="50">
        <f>F12</f>
        <v>1320140</v>
      </c>
    </row>
    <row r="12" spans="1:8" s="51" customFormat="1" x14ac:dyDescent="0.25">
      <c r="A12" s="31" t="s">
        <v>317</v>
      </c>
      <c r="B12" s="52">
        <f>'Račun prihoda i rashoda'!D16/2+'Račun prihoda i rashoda'!D12+'Račun prihoda i rashoda'!D14*0.5</f>
        <v>2359855.08</v>
      </c>
      <c r="C12" s="52">
        <f>C31</f>
        <v>1636610</v>
      </c>
      <c r="D12" s="52">
        <f t="shared" ref="D12:F12" si="0">D31</f>
        <v>1561160</v>
      </c>
      <c r="E12" s="52">
        <f t="shared" si="0"/>
        <v>1296640</v>
      </c>
      <c r="F12" s="52">
        <f t="shared" si="0"/>
        <v>1320140</v>
      </c>
    </row>
    <row r="13" spans="1:8" s="128" customFormat="1" ht="15.75" customHeight="1" x14ac:dyDescent="0.25">
      <c r="A13" s="58" t="s">
        <v>401</v>
      </c>
      <c r="B13" s="127">
        <f>B14+B15+B16</f>
        <v>1250940</v>
      </c>
      <c r="C13" s="127">
        <f>C14+C15+C16</f>
        <v>495160</v>
      </c>
      <c r="D13" s="127">
        <f>D14+D15+D16</f>
        <v>626660</v>
      </c>
      <c r="E13" s="127">
        <f>E14+E15+E16</f>
        <v>377420</v>
      </c>
      <c r="F13" s="127">
        <f>F14+F15+F16</f>
        <v>274420</v>
      </c>
    </row>
    <row r="14" spans="1:8" s="51" customFormat="1" x14ac:dyDescent="0.25">
      <c r="A14" s="26" t="s">
        <v>399</v>
      </c>
      <c r="B14" s="52">
        <f>'Račun prihoda i rashoda'!D17+'Račun prihoda i rashoda'!D15</f>
        <v>170000</v>
      </c>
      <c r="C14" s="52">
        <f>C34</f>
        <v>74920</v>
      </c>
      <c r="D14" s="52">
        <f t="shared" ref="D14:F14" si="1">D34</f>
        <v>99920</v>
      </c>
      <c r="E14" s="52">
        <f t="shared" si="1"/>
        <v>99920</v>
      </c>
      <c r="F14" s="52">
        <f t="shared" si="1"/>
        <v>99920</v>
      </c>
    </row>
    <row r="15" spans="1:8" s="51" customFormat="1" ht="26.4" x14ac:dyDescent="0.25">
      <c r="A15" s="58" t="s">
        <v>391</v>
      </c>
      <c r="B15" s="52">
        <f>'Račun prihoda i rashoda'!D16/2</f>
        <v>145000</v>
      </c>
      <c r="C15" s="52">
        <f>C36</f>
        <v>138340</v>
      </c>
      <c r="D15" s="52">
        <f t="shared" ref="D15:F15" si="2">D36</f>
        <v>192940</v>
      </c>
      <c r="E15" s="52">
        <f t="shared" si="2"/>
        <v>174500</v>
      </c>
      <c r="F15" s="52">
        <f t="shared" si="2"/>
        <v>174500</v>
      </c>
    </row>
    <row r="16" spans="1:8" s="51" customFormat="1" ht="27.75" customHeight="1" x14ac:dyDescent="0.25">
      <c r="A16" s="58" t="s">
        <v>400</v>
      </c>
      <c r="B16" s="52">
        <f>'Račun prihoda i rashoda'!D18</f>
        <v>935940</v>
      </c>
      <c r="C16" s="52">
        <f>'Račun prihoda i rashoda'!E18</f>
        <v>281900</v>
      </c>
      <c r="D16" s="52">
        <f>'Račun prihoda i rashoda'!F18</f>
        <v>333800</v>
      </c>
      <c r="E16" s="52">
        <f>'Račun prihoda i rashoda'!G18</f>
        <v>103000</v>
      </c>
      <c r="F16" s="52">
        <f>'Račun prihoda i rashoda'!H18</f>
        <v>0</v>
      </c>
      <c r="H16" s="65"/>
    </row>
    <row r="17" spans="1:8" s="55" customFormat="1" x14ac:dyDescent="0.25">
      <c r="A17" s="30" t="s">
        <v>319</v>
      </c>
      <c r="B17" s="50">
        <f>'Račun prihoda i rashoda'!D14*0.5</f>
        <v>1266930</v>
      </c>
      <c r="C17" s="50">
        <f>'Račun prihoda i rashoda'!E14/1.2*1</f>
        <v>2333300</v>
      </c>
      <c r="D17" s="50">
        <f>'Račun prihoda i rashoda'!F14/1.2*1</f>
        <v>4132100</v>
      </c>
      <c r="E17" s="50">
        <f>'Račun prihoda i rashoda'!G14/1.2*1</f>
        <v>1198500</v>
      </c>
      <c r="F17" s="50">
        <f>'Račun prihoda i rashoda'!H14/1.2*1</f>
        <v>1167000</v>
      </c>
      <c r="H17" s="110"/>
    </row>
    <row r="18" spans="1:8" s="55" customFormat="1" ht="26.4" x14ac:dyDescent="0.25">
      <c r="A18" s="58" t="s">
        <v>394</v>
      </c>
      <c r="B18" s="52"/>
      <c r="C18" s="52"/>
      <c r="D18" s="52"/>
      <c r="E18" s="52"/>
      <c r="F18" s="52"/>
    </row>
    <row r="19" spans="1:8" s="55" customFormat="1" x14ac:dyDescent="0.25">
      <c r="A19" s="31" t="s">
        <v>397</v>
      </c>
      <c r="B19" s="52"/>
      <c r="C19" s="52"/>
      <c r="D19" s="52"/>
      <c r="E19" s="52"/>
      <c r="F19" s="52"/>
    </row>
    <row r="20" spans="1:8" s="55" customFormat="1" ht="26.4" x14ac:dyDescent="0.25">
      <c r="A20" s="34" t="s">
        <v>395</v>
      </c>
      <c r="B20" s="52"/>
      <c r="C20" s="52"/>
      <c r="D20" s="52"/>
      <c r="E20" s="52"/>
      <c r="F20" s="52"/>
    </row>
    <row r="21" spans="1:8" s="55" customFormat="1" x14ac:dyDescent="0.25">
      <c r="A21" s="31" t="s">
        <v>396</v>
      </c>
      <c r="B21" s="52"/>
      <c r="C21" s="52"/>
      <c r="D21" s="52"/>
      <c r="E21" s="52"/>
      <c r="F21" s="52"/>
    </row>
    <row r="22" spans="1:8" s="51" customFormat="1" x14ac:dyDescent="0.25">
      <c r="A22" s="31" t="s">
        <v>398</v>
      </c>
      <c r="B22" s="52"/>
      <c r="C22" s="52"/>
      <c r="D22" s="52"/>
      <c r="E22" s="52"/>
      <c r="F22" s="52"/>
    </row>
    <row r="23" spans="1:8" x14ac:dyDescent="0.3">
      <c r="B23" s="27">
        <f>'Račun prihoda i rashoda'!D10+'Račun prihoda i rashoda'!D18</f>
        <v>5813665.0800000001</v>
      </c>
      <c r="C23" s="27">
        <f>'Račun prihoda i rashoda'!E11+'Račun prihoda i rashoda'!E18</f>
        <v>4547454.6099999994</v>
      </c>
      <c r="D23" s="27">
        <f>'Račun prihoda i rashoda'!F11+'Račun prihoda i rashoda'!F18</f>
        <v>6402304.6100000003</v>
      </c>
      <c r="E23" s="27">
        <f>'Račun prihoda i rashoda'!G11+'Račun prihoda i rashoda'!G18</f>
        <v>2954944.6100000003</v>
      </c>
      <c r="F23" s="27">
        <f>'Račun prihoda i rashoda'!H11+'Račun prihoda i rashoda'!H18</f>
        <v>2843944.6100000003</v>
      </c>
    </row>
    <row r="24" spans="1:8" ht="31.2" customHeight="1" x14ac:dyDescent="0.3"/>
    <row r="25" spans="1:8" ht="47.4" customHeight="1" x14ac:dyDescent="0.3"/>
    <row r="26" spans="1:8" ht="64.2" customHeight="1" x14ac:dyDescent="0.3">
      <c r="C26" s="63"/>
      <c r="D26" s="63"/>
      <c r="E26" s="63"/>
      <c r="F26" s="63"/>
    </row>
    <row r="27" spans="1:8" ht="15.6" x14ac:dyDescent="0.3">
      <c r="A27" s="176" t="s">
        <v>320</v>
      </c>
      <c r="B27" s="176"/>
      <c r="C27" s="176"/>
      <c r="D27" s="176"/>
      <c r="E27" s="176"/>
      <c r="F27" s="176"/>
    </row>
    <row r="28" spans="1:8" ht="17.399999999999999" x14ac:dyDescent="0.3">
      <c r="A28" s="28"/>
      <c r="B28" s="28"/>
      <c r="C28" s="28"/>
      <c r="D28" s="28"/>
      <c r="E28" s="29"/>
      <c r="F28" s="29"/>
    </row>
    <row r="29" spans="1:8" ht="30" customHeight="1" x14ac:dyDescent="0.3">
      <c r="A29" s="36" t="s">
        <v>315</v>
      </c>
      <c r="B29" s="36" t="s">
        <v>345</v>
      </c>
      <c r="C29" s="36" t="s">
        <v>349</v>
      </c>
      <c r="D29" s="36" t="s">
        <v>361</v>
      </c>
      <c r="E29" s="36" t="s">
        <v>344</v>
      </c>
      <c r="F29" s="36" t="s">
        <v>360</v>
      </c>
    </row>
    <row r="30" spans="1:8" s="51" customFormat="1" x14ac:dyDescent="0.25">
      <c r="A30" s="42" t="s">
        <v>294</v>
      </c>
      <c r="B30" s="46">
        <f>B31+B33+B39+B45+B35+B37</f>
        <v>5241460</v>
      </c>
      <c r="C30" s="46">
        <f>C31+C33+C39+C45+C35+C37</f>
        <v>4815070</v>
      </c>
      <c r="D30" s="46">
        <f>D31+D33+D39+D45+D35+D37</f>
        <v>6319920</v>
      </c>
      <c r="E30" s="46">
        <f>E31+E33+E39+E45+E35+E37</f>
        <v>2872560</v>
      </c>
      <c r="F30" s="46">
        <f>F31+F33+F39+F45+F35+F37</f>
        <v>2761560</v>
      </c>
    </row>
    <row r="31" spans="1:8" s="55" customFormat="1" x14ac:dyDescent="0.25">
      <c r="A31" s="30" t="s">
        <v>316</v>
      </c>
      <c r="B31" s="50">
        <f>B32</f>
        <v>1921330</v>
      </c>
      <c r="C31" s="50">
        <f>C32</f>
        <v>1636610</v>
      </c>
      <c r="D31" s="50">
        <f>D32</f>
        <v>1561160</v>
      </c>
      <c r="E31" s="50">
        <f>E32</f>
        <v>1296640</v>
      </c>
      <c r="F31" s="50">
        <f>F32</f>
        <v>1320140</v>
      </c>
      <c r="H31" s="110"/>
    </row>
    <row r="32" spans="1:8" s="51" customFormat="1" x14ac:dyDescent="0.25">
      <c r="A32" s="31" t="s">
        <v>317</v>
      </c>
      <c r="B32" s="52">
        <f>'Posebni dio'!D18+'Posebni dio'!D23+'Posebni dio'!D33+'Posebni dio'!D44+'Posebni dio'!D49+'Posebni dio'!D78+'Posebni dio'!D83+'Posebni dio'!D88+'Posebni dio'!D93+'Posebni dio'!D98+'Posebni dio'!D103+'Posebni dio'!D108+'Posebni dio'!D130+'Posebni dio'!D256+'Posebni dio'!D260+'Posebni dio'!D269+'Posebni dio'!D283+'Posebni dio'!D295+'Posebni dio'!D312+'Posebni dio'!D323+'Posebni dio'!D334+'Posebni dio'!D345+'Posebni dio'!D349+'Posebni dio'!D358+'Posebni dio'!D363+'Posebni dio'!D374+'Posebni dio'!D379+'Posebni dio'!D392+'Posebni dio'!D403+'Posebni dio'!D407+'Posebni dio'!D641+'Posebni dio'!D652+'Posebni dio'!D668+'Posebni dio'!D678+'Posebni dio'!D687+'Posebni dio'!D692+'Posebni dio'!D705+'Posebni dio'!D711+'Posebni dio'!D714+'Posebni dio'!D727+'Posebni dio'!D733+'Posebni dio'!D744+'Posebni dio'!D755+'Posebni dio'!D757+'Posebni dio'!D771+'Posebni dio'!D776+'Posebni dio'!D823+'Posebni dio'!D831+'Posebni dio'!D849+'Posebni dio'!D851+'Posebni dio'!D857+'Posebni dio'!D862+'Posebni dio'!D864+'Posebni dio'!D870+'Posebni dio'!D875+'Posebni dio'!D880+'Posebni dio'!D885+'Posebni dio'!D892+'Posebni dio'!D898+'Posebni dio'!D903+'Posebni dio'!D908+'Posebni dio'!D913+'Posebni dio'!D918+'Posebni dio'!D923+'Posebni dio'!D928+'Posebni dio'!D933+'Posebni dio'!D939+'Posebni dio'!D944+'Posebni dio'!D955+'Posebni dio'!D960+'Posebni dio'!D973+'Posebni dio'!D985+'Posebni dio'!D1011+'Posebni dio'!D1025+'Posebni dio'!D700+'Posebni dio'!D210+'Posebni dio'!D221+'Posebni dio'!D384+'Posebni dio'!D993+'Posebni dio'!D998+'Posebni dio'!D1003+'Posebni dio'!D489+'Posebni dio'!D511+'Posebni dio'!D115+'Posebni dio'!D201+'Posebni dio'!D231+'Posebni dio'!D524+'Posebni dio'!D535+'Posebni dio'!D546+'Posebni dio'!D977+'Posebni dio'!D69+'Posebni dio'!D196+'Posebni dio'!D263+'Posebni dio'!D555+'Posebni dio'!D1038</f>
        <v>1921330</v>
      </c>
      <c r="C32" s="52">
        <f>'Posebni dio'!E18+'Posebni dio'!E23+'Posebni dio'!E33+'Posebni dio'!E44+'Posebni dio'!E49+'Posebni dio'!E78+'Posebni dio'!E83+'Posebni dio'!E88+'Posebni dio'!E93+'Posebni dio'!E98+'Posebni dio'!E103+'Posebni dio'!E108+'Posebni dio'!E130+'Posebni dio'!E256+'Posebni dio'!E260+'Posebni dio'!E269+'Posebni dio'!E283+'Posebni dio'!E295+'Posebni dio'!E312+'Posebni dio'!E323+'Posebni dio'!E334+'Posebni dio'!E345+'Posebni dio'!E349+'Posebni dio'!E358+'Posebni dio'!E363+'Posebni dio'!E374+'Posebni dio'!E379+'Posebni dio'!E392+'Posebni dio'!E403+'Posebni dio'!E407+'Posebni dio'!E641+'Posebni dio'!E652+'Posebni dio'!E668+'Posebni dio'!E678+'Posebni dio'!E687+'Posebni dio'!E692+'Posebni dio'!E705+'Posebni dio'!E711+'Posebni dio'!E714+'Posebni dio'!E727+'Posebni dio'!E733+'Posebni dio'!E744+'Posebni dio'!E755+'Posebni dio'!E757+'Posebni dio'!E771+'Posebni dio'!E776+'Posebni dio'!E823+'Posebni dio'!E831+'Posebni dio'!E849+'Posebni dio'!E851+'Posebni dio'!E857+'Posebni dio'!E862+'Posebni dio'!E864+'Posebni dio'!E870+'Posebni dio'!E875+'Posebni dio'!E880+'Posebni dio'!E885+'Posebni dio'!E892+'Posebni dio'!E898+'Posebni dio'!E903+'Posebni dio'!E908+'Posebni dio'!E913+'Posebni dio'!E918+'Posebni dio'!E923+'Posebni dio'!E928+'Posebni dio'!E933+'Posebni dio'!E939+'Posebni dio'!E944+'Posebni dio'!E955+'Posebni dio'!E960+'Posebni dio'!E973+'Posebni dio'!E985+'Posebni dio'!E1011+'Posebni dio'!E1025+'Posebni dio'!E700+'Posebni dio'!E210+'Posebni dio'!E221+'Posebni dio'!E384+'Posebni dio'!E993+'Posebni dio'!E998+'Posebni dio'!E1003+'Posebni dio'!E489+'Posebni dio'!E511+'Posebni dio'!E115+'Posebni dio'!E201+'Posebni dio'!E231+'Posebni dio'!E524+'Posebni dio'!E535+'Posebni dio'!E546+'Posebni dio'!E977+'Posebni dio'!E69+'Posebni dio'!E196+'Posebni dio'!E263+'Posebni dio'!E555+'Posebni dio'!E1038</f>
        <v>1636610</v>
      </c>
      <c r="D32" s="52">
        <f>'Posebni dio'!F18+'Posebni dio'!F23+'Posebni dio'!F33+'Posebni dio'!F44+'Posebni dio'!F49+'Posebni dio'!F78+'Posebni dio'!F83+'Posebni dio'!F88+'Posebni dio'!F93+'Posebni dio'!F98+'Posebni dio'!F103+'Posebni dio'!F108+'Posebni dio'!F130+'Posebni dio'!F256+'Posebni dio'!F260+'Posebni dio'!F269+'Posebni dio'!F283+'Posebni dio'!F295+'Posebni dio'!F312+'Posebni dio'!F323+'Posebni dio'!F334+'Posebni dio'!F345+'Posebni dio'!F349+'Posebni dio'!F358+'Posebni dio'!F363+'Posebni dio'!F374+'Posebni dio'!F379+'Posebni dio'!F392+'Posebni dio'!F403+'Posebni dio'!F407+'Posebni dio'!F641+'Posebni dio'!F652+'Posebni dio'!F668+'Posebni dio'!F678+'Posebni dio'!F687+'Posebni dio'!F692+'Posebni dio'!F705+'Posebni dio'!F711+'Posebni dio'!F714+'Posebni dio'!F727+'Posebni dio'!F733+'Posebni dio'!F744+'Posebni dio'!F755+'Posebni dio'!F757+'Posebni dio'!F771+'Posebni dio'!F776+'Posebni dio'!F823+'Posebni dio'!F831+'Posebni dio'!F849+'Posebni dio'!F851+'Posebni dio'!F857+'Posebni dio'!F862+'Posebni dio'!F864+'Posebni dio'!F870+'Posebni dio'!F875+'Posebni dio'!F880+'Posebni dio'!F885+'Posebni dio'!F892+'Posebni dio'!F898+'Posebni dio'!F903+'Posebni dio'!F908+'Posebni dio'!F913+'Posebni dio'!F918+'Posebni dio'!F923+'Posebni dio'!F928+'Posebni dio'!F933+'Posebni dio'!F939+'Posebni dio'!F944+'Posebni dio'!F955+'Posebni dio'!F960+'Posebni dio'!F973+'Posebni dio'!F985+'Posebni dio'!F1011+'Posebni dio'!F1025+'Posebni dio'!F700+'Posebni dio'!F210+'Posebni dio'!F221+'Posebni dio'!F384+'Posebni dio'!F993+'Posebni dio'!F998+'Posebni dio'!F1003+'Posebni dio'!F489+'Posebni dio'!F511+'Posebni dio'!F115+'Posebni dio'!F201+'Posebni dio'!F231+'Posebni dio'!F524+'Posebni dio'!F535+'Posebni dio'!F546+'Posebni dio'!F977+'Posebni dio'!F69+'Posebni dio'!F196+'Posebni dio'!F263+'Posebni dio'!F555+'Posebni dio'!F1038</f>
        <v>1561160</v>
      </c>
      <c r="E32" s="52">
        <f>'Posebni dio'!G18+'Posebni dio'!G23+'Posebni dio'!G33+'Posebni dio'!G44+'Posebni dio'!G49+'Posebni dio'!G78+'Posebni dio'!G83+'Posebni dio'!G88+'Posebni dio'!G93+'Posebni dio'!G98+'Posebni dio'!G103+'Posebni dio'!G108+'Posebni dio'!G130+'Posebni dio'!G256+'Posebni dio'!G260+'Posebni dio'!G269+'Posebni dio'!G283+'Posebni dio'!G295+'Posebni dio'!G312+'Posebni dio'!G323+'Posebni dio'!G334+'Posebni dio'!G345+'Posebni dio'!G349+'Posebni dio'!G358+'Posebni dio'!G363+'Posebni dio'!G374+'Posebni dio'!G379+'Posebni dio'!G392+'Posebni dio'!G403+'Posebni dio'!G407+'Posebni dio'!G641+'Posebni dio'!G652+'Posebni dio'!G668+'Posebni dio'!G678+'Posebni dio'!G687+'Posebni dio'!G692+'Posebni dio'!G705+'Posebni dio'!G711+'Posebni dio'!G714+'Posebni dio'!G727+'Posebni dio'!G733+'Posebni dio'!G744+'Posebni dio'!G755+'Posebni dio'!G757+'Posebni dio'!G771+'Posebni dio'!G776+'Posebni dio'!G823+'Posebni dio'!G831+'Posebni dio'!G849+'Posebni dio'!G851+'Posebni dio'!G857+'Posebni dio'!G862+'Posebni dio'!G864+'Posebni dio'!G870+'Posebni dio'!G875+'Posebni dio'!G880+'Posebni dio'!G885+'Posebni dio'!G892+'Posebni dio'!G898+'Posebni dio'!G903+'Posebni dio'!G908+'Posebni dio'!G913+'Posebni dio'!G918+'Posebni dio'!G923+'Posebni dio'!G928+'Posebni dio'!G933+'Posebni dio'!G939+'Posebni dio'!G944+'Posebni dio'!G955+'Posebni dio'!G960+'Posebni dio'!G973+'Posebni dio'!G985+'Posebni dio'!G1011+'Posebni dio'!G1025+'Posebni dio'!G700+'Posebni dio'!G210+'Posebni dio'!G221+'Posebni dio'!G384+'Posebni dio'!G993+'Posebni dio'!G998+'Posebni dio'!G1003+'Posebni dio'!G489+'Posebni dio'!G511+'Posebni dio'!G115+'Posebni dio'!G201+'Posebni dio'!G231+'Posebni dio'!G524+'Posebni dio'!G535+'Posebni dio'!G546+'Posebni dio'!G977+'Posebni dio'!G69+'Posebni dio'!G196+'Posebni dio'!G263+'Posebni dio'!G555+'Posebni dio'!G1038</f>
        <v>1296640</v>
      </c>
      <c r="F32" s="52">
        <f>'Posebni dio'!H18+'Posebni dio'!H23+'Posebni dio'!H33+'Posebni dio'!H44+'Posebni dio'!H49+'Posebni dio'!H78+'Posebni dio'!H83+'Posebni dio'!H88+'Posebni dio'!H93+'Posebni dio'!H98+'Posebni dio'!H103+'Posebni dio'!H108+'Posebni dio'!H130+'Posebni dio'!H256+'Posebni dio'!H260+'Posebni dio'!H269+'Posebni dio'!H283+'Posebni dio'!H295+'Posebni dio'!H312+'Posebni dio'!H323+'Posebni dio'!H334+'Posebni dio'!H345+'Posebni dio'!H349+'Posebni dio'!H358+'Posebni dio'!H363+'Posebni dio'!H374+'Posebni dio'!H379+'Posebni dio'!H392+'Posebni dio'!H403+'Posebni dio'!H407+'Posebni dio'!H641+'Posebni dio'!H652+'Posebni dio'!H668+'Posebni dio'!H678+'Posebni dio'!H687+'Posebni dio'!H692+'Posebni dio'!H705+'Posebni dio'!H711+'Posebni dio'!H714+'Posebni dio'!H727+'Posebni dio'!H733+'Posebni dio'!H744+'Posebni dio'!H755+'Posebni dio'!H757+'Posebni dio'!H771+'Posebni dio'!H776+'Posebni dio'!H823+'Posebni dio'!H831+'Posebni dio'!H849+'Posebni dio'!H851+'Posebni dio'!H857+'Posebni dio'!H862+'Posebni dio'!H864+'Posebni dio'!H870+'Posebni dio'!H875+'Posebni dio'!H880+'Posebni dio'!H885+'Posebni dio'!H892+'Posebni dio'!H898+'Posebni dio'!H903+'Posebni dio'!H908+'Posebni dio'!H913+'Posebni dio'!H918+'Posebni dio'!H923+'Posebni dio'!H928+'Posebni dio'!H933+'Posebni dio'!H939+'Posebni dio'!H944+'Posebni dio'!H955+'Posebni dio'!H960+'Posebni dio'!H973+'Posebni dio'!H985+'Posebni dio'!H1011+'Posebni dio'!H1025+'Posebni dio'!H700+'Posebni dio'!H210+'Posebni dio'!H221+'Posebni dio'!H384+'Posebni dio'!H993+'Posebni dio'!H998+'Posebni dio'!H1003+'Posebni dio'!H489+'Posebni dio'!H511+'Posebni dio'!H115+'Posebni dio'!H201+'Posebni dio'!H231+'Posebni dio'!H524+'Posebni dio'!H535+'Posebni dio'!H546+'Posebni dio'!H977+'Posebni dio'!H69+'Posebni dio'!H196+'Posebni dio'!H263+'Posebni dio'!H555+'Posebni dio'!H1038</f>
        <v>1320140</v>
      </c>
    </row>
    <row r="33" spans="1:6" s="55" customFormat="1" ht="15.75" customHeight="1" x14ac:dyDescent="0.25">
      <c r="A33" s="30" t="s">
        <v>318</v>
      </c>
      <c r="B33" s="50">
        <f>B34</f>
        <v>44550</v>
      </c>
      <c r="C33" s="50">
        <f t="shared" ref="C33:F33" si="3">C34</f>
        <v>74920</v>
      </c>
      <c r="D33" s="50">
        <f t="shared" si="3"/>
        <v>99920</v>
      </c>
      <c r="E33" s="50">
        <f t="shared" si="3"/>
        <v>99920</v>
      </c>
      <c r="F33" s="50">
        <f t="shared" si="3"/>
        <v>99920</v>
      </c>
    </row>
    <row r="34" spans="1:6" s="51" customFormat="1" x14ac:dyDescent="0.25">
      <c r="A34" s="26" t="s">
        <v>389</v>
      </c>
      <c r="B34" s="52">
        <f>'Posebni dio'!D143+'Posebni dio'!D148+'Posebni dio'!D153+'Posebni dio'!D167+'Posebni dio'!D172+'Posebni dio'!D784+'Posebni dio'!D789+'Posebni dio'!D794+'Posebni dio'!D799+'Posebni dio'!D844</f>
        <v>44550</v>
      </c>
      <c r="C34" s="52">
        <f>'Posebni dio'!E143+'Posebni dio'!E148+'Posebni dio'!E153+'Posebni dio'!E167+'Posebni dio'!E172+'Posebni dio'!E784+'Posebni dio'!E789+'Posebni dio'!E794+'Posebni dio'!E799+'Posebni dio'!E844</f>
        <v>74920</v>
      </c>
      <c r="D34" s="52">
        <f>'Posebni dio'!F143+'Posebni dio'!F148+'Posebni dio'!F153+'Posebni dio'!F167+'Posebni dio'!F172+'Posebni dio'!F784+'Posebni dio'!F789+'Posebni dio'!F794+'Posebni dio'!F799+'Posebni dio'!F844</f>
        <v>99920</v>
      </c>
      <c r="E34" s="52">
        <f>'Posebni dio'!G143+'Posebni dio'!G148+'Posebni dio'!G153+'Posebni dio'!G167+'Posebni dio'!G172+'Posebni dio'!G784+'Posebni dio'!G789+'Posebni dio'!G794+'Posebni dio'!G799+'Posebni dio'!G844</f>
        <v>99920</v>
      </c>
      <c r="F34" s="52">
        <f>'Posebni dio'!H143+'Posebni dio'!H148+'Posebni dio'!H153+'Posebni dio'!H167+'Posebni dio'!H172+'Posebni dio'!H784+'Posebni dio'!H789+'Posebni dio'!H794+'Posebni dio'!H799+'Posebni dio'!H844</f>
        <v>99920</v>
      </c>
    </row>
    <row r="35" spans="1:6" s="51" customFormat="1" ht="26.4" x14ac:dyDescent="0.25">
      <c r="A35" s="30" t="s">
        <v>390</v>
      </c>
      <c r="B35" s="50">
        <f>B36</f>
        <v>186740</v>
      </c>
      <c r="C35" s="50">
        <f t="shared" ref="C35:F35" si="4">C36</f>
        <v>138340</v>
      </c>
      <c r="D35" s="50">
        <f t="shared" si="4"/>
        <v>192940</v>
      </c>
      <c r="E35" s="50">
        <f t="shared" si="4"/>
        <v>174500</v>
      </c>
      <c r="F35" s="50">
        <f t="shared" si="4"/>
        <v>174500</v>
      </c>
    </row>
    <row r="36" spans="1:6" s="51" customFormat="1" ht="26.4" x14ac:dyDescent="0.25">
      <c r="A36" s="58" t="s">
        <v>391</v>
      </c>
      <c r="B36" s="52">
        <f>'Posebni dio'!D177+'Posebni dio'!D188+'Posebni dio'!D253+'Posebni dio'!D275+'Posebni dio'!D278+'Posebni dio'!D289+'Posebni dio'!D307+'Posebni dio'!D395+'Posebni dio'!D419+'Posebni dio'!D430+'Posebni dio'!D441+'Posebni dio'!D452+'Posebni dio'!D463+'Posebni dio'!D468+'Posebni dio'!D479+'Posebni dio'!D568+'Posebni dio'!D579+'Posebni dio'!D590+'Posebni dio'!D598+'Posebni dio'!D609+'Posebni dio'!D620+'Posebni dio'!D632+'Posebni dio'!D635+'Posebni dio'!D807+'Posebni dio'!D812+'Posebni dio'!D1014+'Posebni dio'!D1028+'Posebni dio'!D501</f>
        <v>186740</v>
      </c>
      <c r="C36" s="52">
        <f>'Posebni dio'!E177+'Posebni dio'!E188+'Posebni dio'!E253+'Posebni dio'!E275+'Posebni dio'!E278+'Posebni dio'!E289+'Posebni dio'!E307+'Posebni dio'!E395+'Posebni dio'!E419+'Posebni dio'!E430+'Posebni dio'!E441+'Posebni dio'!E452+'Posebni dio'!E463+'Posebni dio'!E468+'Posebni dio'!E479+'Posebni dio'!E568+'Posebni dio'!E579+'Posebni dio'!E590+'Posebni dio'!E598+'Posebni dio'!E609+'Posebni dio'!E620+'Posebni dio'!E632+'Posebni dio'!E635+'Posebni dio'!E807+'Posebni dio'!E812+'Posebni dio'!E1014+'Posebni dio'!E1028+'Posebni dio'!E501</f>
        <v>138340</v>
      </c>
      <c r="D36" s="52">
        <f>'Posebni dio'!F177+'Posebni dio'!F188+'Posebni dio'!F253+'Posebni dio'!F275+'Posebni dio'!F278+'Posebni dio'!F289+'Posebni dio'!F307+'Posebni dio'!F395+'Posebni dio'!F419+'Posebni dio'!F430+'Posebni dio'!F441+'Posebni dio'!F452+'Posebni dio'!F463+'Posebni dio'!F468+'Posebni dio'!F479+'Posebni dio'!F568+'Posebni dio'!F579+'Posebni dio'!F590+'Posebni dio'!F598+'Posebni dio'!F609+'Posebni dio'!F620+'Posebni dio'!F632+'Posebni dio'!F635+'Posebni dio'!F807+'Posebni dio'!F812+'Posebni dio'!F1014+'Posebni dio'!F1028+'Posebni dio'!F501</f>
        <v>192940</v>
      </c>
      <c r="E36" s="52">
        <f>'Posebni dio'!G177+'Posebni dio'!G188+'Posebni dio'!G253+'Posebni dio'!G275+'Posebni dio'!G278+'Posebni dio'!G289+'Posebni dio'!G307+'Posebni dio'!G395+'Posebni dio'!G419+'Posebni dio'!G430+'Posebni dio'!G441+'Posebni dio'!G452+'Posebni dio'!G463+'Posebni dio'!G468+'Posebni dio'!G479+'Posebni dio'!G568+'Posebni dio'!G579+'Posebni dio'!G590+'Posebni dio'!G598+'Posebni dio'!G609+'Posebni dio'!G620+'Posebni dio'!G632+'Posebni dio'!G635+'Posebni dio'!G807+'Posebni dio'!G812+'Posebni dio'!G1014+'Posebni dio'!G1028+'Posebni dio'!G501</f>
        <v>174500</v>
      </c>
      <c r="F36" s="52">
        <f>'Posebni dio'!H177+'Posebni dio'!H188+'Posebni dio'!H253+'Posebni dio'!H275+'Posebni dio'!H278+'Posebni dio'!H289+'Posebni dio'!H307+'Posebni dio'!H395+'Posebni dio'!H419+'Posebni dio'!H430+'Posebni dio'!H441+'Posebni dio'!H452+'Posebni dio'!H463+'Posebni dio'!H468+'Posebni dio'!H479+'Posebni dio'!H568+'Posebni dio'!H579+'Posebni dio'!H590+'Posebni dio'!H598+'Posebni dio'!H609+'Posebni dio'!H620+'Posebni dio'!H632+'Posebni dio'!H635+'Posebni dio'!H807+'Posebni dio'!H812+'Posebni dio'!H1014+'Posebni dio'!H1028+'Posebni dio'!H501</f>
        <v>174500</v>
      </c>
    </row>
    <row r="37" spans="1:6" s="51" customFormat="1" ht="52.8" x14ac:dyDescent="0.25">
      <c r="A37" s="30" t="s">
        <v>392</v>
      </c>
      <c r="B37" s="50">
        <f>B38</f>
        <v>207940</v>
      </c>
      <c r="C37" s="50">
        <f t="shared" ref="C37" si="5">C38</f>
        <v>281900</v>
      </c>
      <c r="D37" s="50">
        <f t="shared" ref="D37" si="6">D38</f>
        <v>333800</v>
      </c>
      <c r="E37" s="50">
        <f t="shared" ref="E37" si="7">E38</f>
        <v>103000</v>
      </c>
      <c r="F37" s="50">
        <f t="shared" ref="F37" si="8">F38</f>
        <v>0</v>
      </c>
    </row>
    <row r="38" spans="1:6" s="51" customFormat="1" ht="27.75" customHeight="1" x14ac:dyDescent="0.25">
      <c r="A38" s="58" t="s">
        <v>393</v>
      </c>
      <c r="B38" s="52">
        <f>'Posebni dio'!D672+'Posebni dio'!D682+'Posebni dio'!D660</f>
        <v>207940</v>
      </c>
      <c r="C38" s="52">
        <f>'Posebni dio'!E672+'Posebni dio'!E682+'Posebni dio'!E660</f>
        <v>281900</v>
      </c>
      <c r="D38" s="52">
        <f>'Posebni dio'!F672+'Posebni dio'!F682+'Posebni dio'!F660</f>
        <v>333800</v>
      </c>
      <c r="E38" s="52">
        <f>'Posebni dio'!G672+'Posebni dio'!G682+'Posebni dio'!G660</f>
        <v>103000</v>
      </c>
      <c r="F38" s="52">
        <f>'Posebni dio'!H672+'Posebni dio'!H682+'Posebni dio'!H660</f>
        <v>0</v>
      </c>
    </row>
    <row r="39" spans="1:6" s="55" customFormat="1" x14ac:dyDescent="0.25">
      <c r="A39" s="30" t="s">
        <v>319</v>
      </c>
      <c r="B39" s="50">
        <f>SUM(B40:B44)</f>
        <v>1809900</v>
      </c>
      <c r="C39" s="50">
        <f t="shared" ref="C39:F39" si="9">SUM(C40:C44)</f>
        <v>2333300</v>
      </c>
      <c r="D39" s="50">
        <f t="shared" si="9"/>
        <v>4132100</v>
      </c>
      <c r="E39" s="50">
        <f t="shared" si="9"/>
        <v>1198500</v>
      </c>
      <c r="F39" s="50">
        <f t="shared" si="9"/>
        <v>1167000</v>
      </c>
    </row>
    <row r="40" spans="1:6" s="55" customFormat="1" ht="26.4" x14ac:dyDescent="0.25">
      <c r="A40" s="58" t="s">
        <v>394</v>
      </c>
      <c r="B40" s="52">
        <f>'Posebni dio'!D136+'Posebni dio'!D180+'Posebni dio'!D183+'Posebni dio'!D250+'Posebni dio'!D272+'Posebni dio'!D286+'Posebni dio'!D298+'Posebni dio'!D315+'Posebni dio'!D326+'Posebni dio'!D337+'Posebni dio'!D353+'Posebni dio'!D422+'Posebni dio'!D433+'Posebni dio'!D444+'Posebni dio'!D471+'Posebni dio'!D482+'Posebni dio'!D493+'Posebni dio'!D571+'Posebni dio'!D582+'Posebni dio'!D601+'Posebni dio'!D612+'Posebni dio'!D623+'Posebni dio'!D644+'Posebni dio'!D663+'Posebni dio'!D717+'Posebni dio'!D736+'Posebni dio'!D760+'Posebni dio'!D763+'Posebni dio'!D779+'Posebni dio'!D815+'Posebni dio'!D826+'Posebni dio'!D834+'Posebni dio'!D988+'Posebni dio'!D1017+'Posebni dio'!D1031+'Posebni dio'!D504+'Posebni dio'!D213+'Posebni dio'!D224+'Posebni dio'!D950+'Posebni dio'!D968+'Posebni dio'!D1006+'Posebni dio'!D514+'Posebni dio'!D365+'Posebni dio'!D234+'Posebni dio'!D525+'Posebni dio'!D536+'Posebni dio'!D547+'Posebni dio'!D66+'Posebni dio'!D121+'Posebni dio'!D193+'Posebni dio'!D204+'Posebni dio'!D558+'Posebni dio'!D1041</f>
        <v>1550900</v>
      </c>
      <c r="C40" s="52">
        <f>'Posebni dio'!E136+'Posebni dio'!E180+'Posebni dio'!E183+'Posebni dio'!E250+'Posebni dio'!E272+'Posebni dio'!E286+'Posebni dio'!E298+'Posebni dio'!E315+'Posebni dio'!E326+'Posebni dio'!E337+'Posebni dio'!E353+'Posebni dio'!E422+'Posebni dio'!E433+'Posebni dio'!E444+'Posebni dio'!E471+'Posebni dio'!E482+'Posebni dio'!E493+'Posebni dio'!E571+'Posebni dio'!E582+'Posebni dio'!E601+'Posebni dio'!E612+'Posebni dio'!E623+'Posebni dio'!E644+'Posebni dio'!E663+'Posebni dio'!E717+'Posebni dio'!E736+'Posebni dio'!E760+'Posebni dio'!E763+'Posebni dio'!E779+'Posebni dio'!E815+'Posebni dio'!E826+'Posebni dio'!E834+'Posebni dio'!E988+'Posebni dio'!E1017+'Posebni dio'!E1031+'Posebni dio'!E504+'Posebni dio'!E213+'Posebni dio'!E224+'Posebni dio'!E950+'Posebni dio'!E968+'Posebni dio'!E1006+'Posebni dio'!E514+'Posebni dio'!E365+'Posebni dio'!E234+'Posebni dio'!E525+'Posebni dio'!E536+'Posebni dio'!E547+'Posebni dio'!E66+'Posebni dio'!E121+'Posebni dio'!E193+'Posebni dio'!E204+'Posebni dio'!E558+'Posebni dio'!E1041</f>
        <v>1978500</v>
      </c>
      <c r="D40" s="52">
        <f>'Posebni dio'!F136+'Posebni dio'!F180+'Posebni dio'!F183+'Posebni dio'!F250+'Posebni dio'!F272+'Posebni dio'!F286+'Posebni dio'!F298+'Posebni dio'!F315+'Posebni dio'!F326+'Posebni dio'!F337+'Posebni dio'!F353+'Posebni dio'!F422+'Posebni dio'!F433+'Posebni dio'!F444+'Posebni dio'!F471+'Posebni dio'!F482+'Posebni dio'!F493+'Posebni dio'!F571+'Posebni dio'!F582+'Posebni dio'!F601+'Posebni dio'!F612+'Posebni dio'!F623+'Posebni dio'!F644+'Posebni dio'!F663+'Posebni dio'!F717+'Posebni dio'!F736+'Posebni dio'!F760+'Posebni dio'!F763+'Posebni dio'!F779+'Posebni dio'!F815+'Posebni dio'!F826+'Posebni dio'!F834+'Posebni dio'!F988+'Posebni dio'!F1017+'Posebni dio'!F1031+'Posebni dio'!F504+'Posebni dio'!F213+'Posebni dio'!F224+'Posebni dio'!F950+'Posebni dio'!F968+'Posebni dio'!F1006+'Posebni dio'!F514+'Posebni dio'!F365+'Posebni dio'!F234+'Posebni dio'!F525+'Posebni dio'!F536+'Posebni dio'!F547+'Posebni dio'!F66+'Posebni dio'!F121+'Posebni dio'!F193+'Posebni dio'!F204+'Posebni dio'!F558+'Posebni dio'!F1041</f>
        <v>1759000</v>
      </c>
      <c r="E40" s="52">
        <f>'Posebni dio'!G136+'Posebni dio'!G180+'Posebni dio'!G183+'Posebni dio'!G250+'Posebni dio'!G272+'Posebni dio'!G286+'Posebni dio'!G298+'Posebni dio'!G315+'Posebni dio'!G326+'Posebni dio'!G337+'Posebni dio'!G353+'Posebni dio'!G422+'Posebni dio'!G433+'Posebni dio'!G444+'Posebni dio'!G471+'Posebni dio'!G482+'Posebni dio'!G493+'Posebni dio'!G571+'Posebni dio'!G582+'Posebni dio'!G601+'Posebni dio'!G612+'Posebni dio'!G623+'Posebni dio'!G644+'Posebni dio'!G663+'Posebni dio'!G717+'Posebni dio'!G736+'Posebni dio'!G760+'Posebni dio'!G763+'Posebni dio'!G779+'Posebni dio'!G815+'Posebni dio'!G826+'Posebni dio'!G834+'Posebni dio'!G988+'Posebni dio'!G1017+'Posebni dio'!G1031+'Posebni dio'!G504+'Posebni dio'!G213+'Posebni dio'!G224+'Posebni dio'!G950+'Posebni dio'!G968+'Posebni dio'!G1006+'Posebni dio'!G514+'Posebni dio'!G365+'Posebni dio'!G234+'Posebni dio'!G525+'Posebni dio'!G536+'Posebni dio'!G547+'Posebni dio'!G66+'Posebni dio'!G121+'Posebni dio'!G193+'Posebni dio'!G204+'Posebni dio'!G558+'Posebni dio'!G1041</f>
        <v>661000</v>
      </c>
      <c r="F40" s="52">
        <f>'Posebni dio'!H136+'Posebni dio'!H180+'Posebni dio'!H183+'Posebni dio'!H250+'Posebni dio'!H272+'Posebni dio'!H286+'Posebni dio'!H298+'Posebni dio'!H315+'Posebni dio'!H326+'Posebni dio'!H337+'Posebni dio'!H353+'Posebni dio'!H422+'Posebni dio'!H433+'Posebni dio'!H444+'Posebni dio'!H471+'Posebni dio'!H482+'Posebni dio'!H493+'Posebni dio'!H571+'Posebni dio'!H582+'Posebni dio'!H601+'Posebni dio'!H612+'Posebni dio'!H623+'Posebni dio'!H644+'Posebni dio'!H663+'Posebni dio'!H717+'Posebni dio'!H736+'Posebni dio'!H760+'Posebni dio'!H763+'Posebni dio'!H779+'Posebni dio'!H815+'Posebni dio'!H826+'Posebni dio'!H834+'Posebni dio'!H988+'Posebni dio'!H1017+'Posebni dio'!H1031+'Posebni dio'!H504+'Posebni dio'!H213+'Posebni dio'!H224+'Posebni dio'!H950+'Posebni dio'!H968+'Posebni dio'!H1006+'Posebni dio'!H514+'Posebni dio'!H365+'Posebni dio'!H234+'Posebni dio'!H525+'Posebni dio'!H536+'Posebni dio'!H547+'Posebni dio'!H66+'Posebni dio'!H121+'Posebni dio'!H193+'Posebni dio'!H204+'Posebni dio'!H558+'Posebni dio'!H1041</f>
        <v>661000</v>
      </c>
    </row>
    <row r="41" spans="1:6" s="55" customFormat="1" x14ac:dyDescent="0.25">
      <c r="A41" s="31" t="s">
        <v>397</v>
      </c>
      <c r="B41" s="52">
        <f>'Posebni dio'!D54+'Posebni dio'!D244+'Posebni dio'!D301+'Posebni dio'!D63+'Posebni dio'!D124</f>
        <v>0</v>
      </c>
      <c r="C41" s="52">
        <f>'Posebni dio'!E54+'Posebni dio'!E244+'Posebni dio'!E301+'Posebni dio'!E63+'Posebni dio'!E124</f>
        <v>24500</v>
      </c>
      <c r="D41" s="52">
        <f>'Posebni dio'!F54+'Posebni dio'!F244+'Posebni dio'!F301+'Posebni dio'!F63+'Posebni dio'!F124</f>
        <v>1774500</v>
      </c>
      <c r="E41" s="52">
        <f>'Posebni dio'!G54+'Posebni dio'!G244+'Posebni dio'!G301+'Posebni dio'!G63+'Posebni dio'!G124</f>
        <v>24500</v>
      </c>
      <c r="F41" s="52">
        <f>'Posebni dio'!H54+'Posebni dio'!H244+'Posebni dio'!H301+'Posebni dio'!H63+'Posebni dio'!H124</f>
        <v>24500</v>
      </c>
    </row>
    <row r="42" spans="1:6" s="55" customFormat="1" ht="26.4" x14ac:dyDescent="0.25">
      <c r="A42" s="34" t="s">
        <v>395</v>
      </c>
      <c r="B42" s="52">
        <f>'Posebni dio'!D157</f>
        <v>0</v>
      </c>
      <c r="C42" s="52">
        <f>'Posebni dio'!E157</f>
        <v>0</v>
      </c>
      <c r="D42" s="52">
        <f>'Posebni dio'!F157</f>
        <v>10000</v>
      </c>
      <c r="E42" s="52">
        <f>'Posebni dio'!G157</f>
        <v>10000</v>
      </c>
      <c r="F42" s="52">
        <f>'Posebni dio'!H157</f>
        <v>10000</v>
      </c>
    </row>
    <row r="43" spans="1:6" s="51" customFormat="1" x14ac:dyDescent="0.25">
      <c r="A43" s="31" t="s">
        <v>396</v>
      </c>
      <c r="B43" s="52">
        <f>'Posebni dio'!D111+'Posebni dio'!D161+'Posebni dio'!D304+'Posebni dio'!D318+'Posebni dio'!D329+'Posebni dio'!D340+'Posebni dio'!D425+'Posebni dio'!D436+'Posebni dio'!D447+'Posebni dio'!D455+'Posebni dio'!D458+'Posebni dio'!D474+'Posebni dio'!D485+'Posebni dio'!D496+'Posebni dio'!D574+'Posebni dio'!D585+'Posebni dio'!D593+'Posebni dio'!D604+'Posebni dio'!D615+'Posebni dio'!D626+'Posebni dio'!D647+'Posebni dio'!D655+'Posebni dio'!D719+'Posebni dio'!D739+'Posebni dio'!D747+'Posebni dio'!D749+'Posebni dio'!D802+'Posebni dio'!D818+'Posebni dio'!D947+'Posebni dio'!D965+'Posebni dio'!D1020+'Posebni dio'!D1034+'Posebni dio'!D507+'Posebni dio'!D216+'Posebni dio'!D227+'Posebni dio'!D387+'Posebni dio'!D517+'Posebni dio'!D696+'Posebni dio'!D397+'Posebni dio'!D368+'Posebni dio'!D118+'Posebni dio'!D237+'Posebni dio'!D528+'Posebni dio'!D539+'Posebni dio'!D550+'Posebni dio'!D561+'Posebni dio'!D413+'Posebni dio'!D190</f>
        <v>259000</v>
      </c>
      <c r="C43" s="52">
        <f>'Posebni dio'!E111+'Posebni dio'!E161+'Posebni dio'!E304+'Posebni dio'!E318+'Posebni dio'!E329+'Posebni dio'!E340+'Posebni dio'!E425+'Posebni dio'!E436+'Posebni dio'!E447+'Posebni dio'!E455+'Posebni dio'!E458+'Posebni dio'!E474+'Posebni dio'!E485+'Posebni dio'!E496+'Posebni dio'!E574+'Posebni dio'!E585+'Posebni dio'!E593+'Posebni dio'!E604+'Posebni dio'!E615+'Posebni dio'!E626+'Posebni dio'!E647+'Posebni dio'!E655+'Posebni dio'!E719+'Posebni dio'!E739+'Posebni dio'!E747+'Posebni dio'!E749+'Posebni dio'!E802+'Posebni dio'!E818+'Posebni dio'!E947+'Posebni dio'!E965+'Posebni dio'!E1020+'Posebni dio'!E1034+'Posebni dio'!E507+'Posebni dio'!E216+'Posebni dio'!E227+'Posebni dio'!E387+'Posebni dio'!E517+'Posebni dio'!E696+'Posebni dio'!E397+'Posebni dio'!E368+'Posebni dio'!E118+'Posebni dio'!E237+'Posebni dio'!E528+'Posebni dio'!E539+'Posebni dio'!E550+'Posebni dio'!E561+'Posebni dio'!E413+'Posebni dio'!E190</f>
        <v>330300</v>
      </c>
      <c r="D43" s="52">
        <f>'Posebni dio'!F111+'Posebni dio'!F161+'Posebni dio'!F304+'Posebni dio'!F318+'Posebni dio'!F329+'Posebni dio'!F340+'Posebni dio'!F425+'Posebni dio'!F436+'Posebni dio'!F447+'Posebni dio'!F455+'Posebni dio'!F458+'Posebni dio'!F474+'Posebni dio'!F485+'Posebni dio'!F496+'Posebni dio'!F574+'Posebni dio'!F585+'Posebni dio'!F593+'Posebni dio'!F604+'Posebni dio'!F615+'Posebni dio'!F626+'Posebni dio'!F647+'Posebni dio'!F655+'Posebni dio'!F719+'Posebni dio'!F739+'Posebni dio'!F747+'Posebni dio'!F749+'Posebni dio'!F802+'Posebni dio'!F818+'Posebni dio'!F947+'Posebni dio'!F965+'Posebni dio'!F1020+'Posebni dio'!F1034+'Posebni dio'!F507+'Posebni dio'!F216+'Posebni dio'!F227+'Posebni dio'!F387+'Posebni dio'!F517+'Posebni dio'!F696+'Posebni dio'!F397+'Posebni dio'!F368+'Posebni dio'!F118+'Posebni dio'!F237+'Posebni dio'!F528+'Posebni dio'!F539+'Posebni dio'!F550+'Posebni dio'!F561+'Posebni dio'!F413+'Posebni dio'!F190</f>
        <v>503100</v>
      </c>
      <c r="E43" s="52">
        <f>'Posebni dio'!G111+'Posebni dio'!G161+'Posebni dio'!G304+'Posebni dio'!G318+'Posebni dio'!G329+'Posebni dio'!G340+'Posebni dio'!G425+'Posebni dio'!G436+'Posebni dio'!G447+'Posebni dio'!G455+'Posebni dio'!G458+'Posebni dio'!G474+'Posebni dio'!G485+'Posebni dio'!G496+'Posebni dio'!G574+'Posebni dio'!G585+'Posebni dio'!G593+'Posebni dio'!G604+'Posebni dio'!G615+'Posebni dio'!G626+'Posebni dio'!G647+'Posebni dio'!G655+'Posebni dio'!G719+'Posebni dio'!G739+'Posebni dio'!G747+'Posebni dio'!G749+'Posebni dio'!G802+'Posebni dio'!G818+'Posebni dio'!G947+'Posebni dio'!G965+'Posebni dio'!G1020+'Posebni dio'!G1034+'Posebni dio'!G507+'Posebni dio'!G216+'Posebni dio'!G227+'Posebni dio'!G387+'Posebni dio'!G517+'Posebni dio'!G696+'Posebni dio'!G397+'Posebni dio'!G368+'Posebni dio'!G118+'Posebni dio'!G237+'Posebni dio'!G528+'Posebni dio'!G539+'Posebni dio'!G550+'Posebni dio'!G561+'Posebni dio'!G413+'Posebni dio'!G190</f>
        <v>417500</v>
      </c>
      <c r="F43" s="52">
        <f>'Posebni dio'!H111+'Posebni dio'!H161+'Posebni dio'!H304+'Posebni dio'!H318+'Posebni dio'!H329+'Posebni dio'!H340+'Posebni dio'!H425+'Posebni dio'!H436+'Posebni dio'!H447+'Posebni dio'!H455+'Posebni dio'!H458+'Posebni dio'!H474+'Posebni dio'!H485+'Posebni dio'!H496+'Posebni dio'!H574+'Posebni dio'!H585+'Posebni dio'!H593+'Posebni dio'!H604+'Posebni dio'!H615+'Posebni dio'!H626+'Posebni dio'!H647+'Posebni dio'!H655+'Posebni dio'!H719+'Posebni dio'!H739+'Posebni dio'!H747+'Posebni dio'!H749+'Posebni dio'!H802+'Posebni dio'!H818+'Posebni dio'!H947+'Posebni dio'!H965+'Posebni dio'!H1020+'Posebni dio'!H1034+'Posebni dio'!H507+'Posebni dio'!H216+'Posebni dio'!H227+'Posebni dio'!H387+'Posebni dio'!H517+'Posebni dio'!H696+'Posebni dio'!H397+'Posebni dio'!H368+'Posebni dio'!H118+'Posebni dio'!H237+'Posebni dio'!H528+'Posebni dio'!H539+'Posebni dio'!H550+'Posebni dio'!H561+'Posebni dio'!H413+'Posebni dio'!H190</f>
        <v>407500</v>
      </c>
    </row>
    <row r="44" spans="1:6" s="51" customFormat="1" x14ac:dyDescent="0.25">
      <c r="A44" s="31" t="s">
        <v>398</v>
      </c>
      <c r="B44" s="52">
        <f>'Posebni dio'!D765+'Posebni dio'!D836</f>
        <v>0</v>
      </c>
      <c r="C44" s="52">
        <f>'Posebni dio'!E765+'Posebni dio'!E836</f>
        <v>0</v>
      </c>
      <c r="D44" s="52">
        <f>'Posebni dio'!F765+'Posebni dio'!F836</f>
        <v>85500</v>
      </c>
      <c r="E44" s="52">
        <f>'Posebni dio'!G765+'Posebni dio'!G836</f>
        <v>85500</v>
      </c>
      <c r="F44" s="52">
        <f>'Posebni dio'!H765+'Posebni dio'!H836</f>
        <v>64000</v>
      </c>
    </row>
    <row r="45" spans="1:6" x14ac:dyDescent="0.3">
      <c r="A45" s="30" t="s">
        <v>331</v>
      </c>
      <c r="B45" s="50">
        <f>B46</f>
        <v>1071000</v>
      </c>
      <c r="C45" s="50">
        <f>C46</f>
        <v>350000</v>
      </c>
      <c r="D45" s="50">
        <f>D46</f>
        <v>0</v>
      </c>
      <c r="E45" s="50">
        <f>E46</f>
        <v>0</v>
      </c>
      <c r="F45" s="50">
        <f>F46</f>
        <v>0</v>
      </c>
    </row>
    <row r="46" spans="1:6" x14ac:dyDescent="0.3">
      <c r="A46" s="31" t="s">
        <v>332</v>
      </c>
      <c r="B46" s="52">
        <f>'Posebni dio'!D247</f>
        <v>1071000</v>
      </c>
      <c r="C46" s="52">
        <f>'Posebni dio'!E247</f>
        <v>350000</v>
      </c>
      <c r="D46" s="52">
        <f>'Posebni dio'!F247</f>
        <v>0</v>
      </c>
      <c r="E46" s="52">
        <f>'Posebni dio'!G247</f>
        <v>0</v>
      </c>
      <c r="F46" s="52">
        <f>'Posebni dio'!H247</f>
        <v>0</v>
      </c>
    </row>
    <row r="48" spans="1:6" x14ac:dyDescent="0.3">
      <c r="C48" s="63"/>
      <c r="D48" s="63"/>
    </row>
    <row r="49" spans="1:6" x14ac:dyDescent="0.3">
      <c r="B49" s="59"/>
      <c r="C49" s="59"/>
      <c r="D49" s="59"/>
      <c r="E49" s="59"/>
      <c r="F49" s="59"/>
    </row>
    <row r="50" spans="1:6" x14ac:dyDescent="0.3">
      <c r="B50" s="63"/>
      <c r="C50" s="63"/>
      <c r="D50" s="63"/>
      <c r="E50" s="63"/>
      <c r="F50" s="63"/>
    </row>
    <row r="52" spans="1:6" x14ac:dyDescent="0.3">
      <c r="D52" s="63"/>
    </row>
    <row r="54" spans="1:6" x14ac:dyDescent="0.3">
      <c r="D54" s="126"/>
    </row>
    <row r="55" spans="1:6" x14ac:dyDescent="0.3">
      <c r="A55"/>
      <c r="B55" s="107"/>
      <c r="C55" s="107"/>
      <c r="D55" s="107"/>
      <c r="E55" s="107"/>
      <c r="F55" s="107"/>
    </row>
    <row r="56" spans="1:6" x14ac:dyDescent="0.3">
      <c r="A56"/>
      <c r="B56" s="107"/>
      <c r="C56" s="107"/>
      <c r="D56" s="107"/>
      <c r="E56" s="107"/>
      <c r="F56" s="107"/>
    </row>
    <row r="57" spans="1:6" x14ac:dyDescent="0.3">
      <c r="A57"/>
      <c r="B57" s="107"/>
      <c r="C57" s="107"/>
      <c r="D57" s="107"/>
      <c r="E57" s="107"/>
      <c r="F57" s="107"/>
    </row>
    <row r="58" spans="1:6" x14ac:dyDescent="0.3">
      <c r="A58"/>
      <c r="B58" s="107"/>
      <c r="C58" s="107"/>
      <c r="D58" s="107"/>
      <c r="E58" s="107"/>
      <c r="F58" s="107"/>
    </row>
    <row r="59" spans="1:6" x14ac:dyDescent="0.3">
      <c r="A59"/>
      <c r="B59" s="107"/>
      <c r="C59" s="107"/>
      <c r="D59" s="107"/>
      <c r="E59" s="107"/>
      <c r="F59" s="107"/>
    </row>
    <row r="60" spans="1:6" x14ac:dyDescent="0.3">
      <c r="A60"/>
      <c r="B60" s="107"/>
      <c r="C60" s="107"/>
      <c r="D60" s="107"/>
      <c r="E60" s="107"/>
      <c r="F60" s="107"/>
    </row>
    <row r="61" spans="1:6" x14ac:dyDescent="0.3">
      <c r="A61"/>
      <c r="B61" s="107"/>
      <c r="C61" s="107"/>
      <c r="D61" s="107"/>
      <c r="E61" s="107"/>
      <c r="F61" s="107"/>
    </row>
    <row r="62" spans="1:6" x14ac:dyDescent="0.3">
      <c r="A62" s="108"/>
      <c r="B62" s="109"/>
      <c r="C62" s="109"/>
      <c r="D62" s="109"/>
      <c r="E62" s="109"/>
      <c r="F62" s="109"/>
    </row>
    <row r="63" spans="1:6" x14ac:dyDescent="0.3">
      <c r="A63"/>
      <c r="B63" s="107"/>
      <c r="C63" s="107"/>
      <c r="D63" s="107"/>
      <c r="E63" s="107"/>
      <c r="F63" s="107"/>
    </row>
  </sheetData>
  <mergeCells count="5">
    <mergeCell ref="A1:F1"/>
    <mergeCell ref="A3:F3"/>
    <mergeCell ref="A5:F5"/>
    <mergeCell ref="A7:F7"/>
    <mergeCell ref="A27:F27"/>
  </mergeCells>
  <pageMargins left="0.7" right="0.7" top="0.75" bottom="0.75" header="0.3" footer="0.3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6"/>
  <sheetViews>
    <sheetView topLeftCell="A58" workbookViewId="0">
      <selection activeCell="C78" sqref="C78:G81"/>
    </sheetView>
  </sheetViews>
  <sheetFormatPr defaultRowHeight="13.2" x14ac:dyDescent="0.25"/>
  <cols>
    <col min="1" max="1" width="6.33203125" style="19" customWidth="1"/>
    <col min="2" max="2" width="34" style="19" customWidth="1"/>
    <col min="3" max="7" width="13.6640625" style="19" customWidth="1"/>
  </cols>
  <sheetData>
    <row r="1" spans="1:7" ht="15.6" x14ac:dyDescent="0.25">
      <c r="A1" s="179" t="s">
        <v>357</v>
      </c>
      <c r="B1" s="179"/>
      <c r="C1" s="179"/>
      <c r="D1" s="179"/>
      <c r="E1" s="179"/>
      <c r="F1" s="179"/>
      <c r="G1" s="179"/>
    </row>
    <row r="3" spans="1:7" ht="15.6" x14ac:dyDescent="0.25">
      <c r="A3" s="179" t="s">
        <v>161</v>
      </c>
      <c r="B3" s="179"/>
      <c r="C3" s="179"/>
      <c r="D3" s="179"/>
      <c r="E3" s="179"/>
      <c r="F3" s="179"/>
      <c r="G3" s="179"/>
    </row>
    <row r="5" spans="1:7" x14ac:dyDescent="0.25">
      <c r="A5" s="180" t="s">
        <v>162</v>
      </c>
      <c r="B5" s="180"/>
      <c r="C5" s="180"/>
      <c r="D5" s="180"/>
      <c r="E5" s="180"/>
      <c r="F5" s="180"/>
      <c r="G5" s="180"/>
    </row>
    <row r="7" spans="1:7" x14ac:dyDescent="0.25">
      <c r="A7" s="180" t="s">
        <v>163</v>
      </c>
      <c r="B7" s="180"/>
      <c r="C7" s="180"/>
      <c r="D7" s="180"/>
      <c r="E7" s="180"/>
      <c r="F7" s="180"/>
      <c r="G7" s="180"/>
    </row>
    <row r="9" spans="1:7" ht="26.4" x14ac:dyDescent="0.25">
      <c r="A9" s="20" t="s">
        <v>164</v>
      </c>
      <c r="B9" s="12" t="s">
        <v>165</v>
      </c>
      <c r="C9" s="18" t="s">
        <v>362</v>
      </c>
      <c r="D9" s="18" t="s">
        <v>349</v>
      </c>
      <c r="E9" s="18" t="s">
        <v>363</v>
      </c>
      <c r="F9" s="18" t="s">
        <v>364</v>
      </c>
      <c r="G9" s="18" t="s">
        <v>365</v>
      </c>
    </row>
    <row r="10" spans="1:7" x14ac:dyDescent="0.25">
      <c r="A10" s="13" t="s">
        <v>166</v>
      </c>
      <c r="B10" s="14" t="s">
        <v>167</v>
      </c>
      <c r="C10" s="15">
        <f>C11</f>
        <v>533350</v>
      </c>
      <c r="D10" s="15">
        <f>D11</f>
        <v>672700</v>
      </c>
      <c r="E10" s="15">
        <f>E11</f>
        <v>396700</v>
      </c>
      <c r="F10" s="15">
        <f>F11</f>
        <v>372700</v>
      </c>
      <c r="G10" s="15">
        <f>G11</f>
        <v>373700</v>
      </c>
    </row>
    <row r="11" spans="1:7" ht="26.4" x14ac:dyDescent="0.25">
      <c r="A11" s="22" t="s">
        <v>168</v>
      </c>
      <c r="B11" s="21" t="s">
        <v>169</v>
      </c>
      <c r="C11" s="23">
        <f>SUM(C12:C13)</f>
        <v>533350</v>
      </c>
      <c r="D11" s="23">
        <f>SUM(D12:D13)</f>
        <v>672700</v>
      </c>
      <c r="E11" s="23">
        <f>SUM(E12:E13)</f>
        <v>396700</v>
      </c>
      <c r="F11" s="23">
        <f>SUM(F12:F13)</f>
        <v>372700</v>
      </c>
      <c r="G11" s="23">
        <f>SUM(G12:G13)</f>
        <v>373700</v>
      </c>
    </row>
    <row r="12" spans="1:7" x14ac:dyDescent="0.25">
      <c r="A12" s="24" t="s">
        <v>170</v>
      </c>
      <c r="B12" s="12" t="s">
        <v>171</v>
      </c>
      <c r="C12" s="25">
        <f>'Posebni dio'!D16+'Posebni dio'!D21+'Posebni dio'!D31+'Posebni dio'!D37+'Posebni dio'!D267</f>
        <v>486850</v>
      </c>
      <c r="D12" s="25">
        <f>'Posebni dio'!E16+'Posebni dio'!E21+'Posebni dio'!E31+'Posebni dio'!E37+'Posebni dio'!E267</f>
        <v>645200</v>
      </c>
      <c r="E12" s="25">
        <f>'Posebni dio'!F16+'Posebni dio'!F21+'Posebni dio'!F31+'Posebni dio'!F37+'Posebni dio'!F267</f>
        <v>369200</v>
      </c>
      <c r="F12" s="25">
        <f>'Posebni dio'!G16+'Posebni dio'!G21+'Posebni dio'!G31+'Posebni dio'!G37+'Posebni dio'!G267</f>
        <v>345200</v>
      </c>
      <c r="G12" s="25">
        <f>'Posebni dio'!H16+'Posebni dio'!H21+'Posebni dio'!H31+'Posebni dio'!H37+'Posebni dio'!H267</f>
        <v>346200</v>
      </c>
    </row>
    <row r="13" spans="1:7" x14ac:dyDescent="0.25">
      <c r="A13" s="24" t="s">
        <v>172</v>
      </c>
      <c r="B13" s="12" t="s">
        <v>173</v>
      </c>
      <c r="C13" s="25">
        <f>'Posebni dio'!D42+'Posebni dio'!D47</f>
        <v>46500</v>
      </c>
      <c r="D13" s="25">
        <f>'Posebni dio'!E42+'Posebni dio'!E47</f>
        <v>27500</v>
      </c>
      <c r="E13" s="25">
        <f>'Posebni dio'!F42+'Posebni dio'!F47</f>
        <v>27500</v>
      </c>
      <c r="F13" s="25">
        <f>'Posebni dio'!G42+'Posebni dio'!G47</f>
        <v>27500</v>
      </c>
      <c r="G13" s="25">
        <f>'Posebni dio'!H42+'Posebni dio'!H47</f>
        <v>27500</v>
      </c>
    </row>
    <row r="14" spans="1:7" x14ac:dyDescent="0.25">
      <c r="A14" s="13" t="s">
        <v>174</v>
      </c>
      <c r="B14" s="14" t="s">
        <v>175</v>
      </c>
      <c r="C14" s="15">
        <f>C15+C17</f>
        <v>49600</v>
      </c>
      <c r="D14" s="15">
        <f>D15+D17</f>
        <v>63000</v>
      </c>
      <c r="E14" s="15">
        <f>E15+E17</f>
        <v>2139500</v>
      </c>
      <c r="F14" s="15">
        <f>F15+F17</f>
        <v>298000</v>
      </c>
      <c r="G14" s="15">
        <f>G15+G17</f>
        <v>298000</v>
      </c>
    </row>
    <row r="15" spans="1:7" x14ac:dyDescent="0.25">
      <c r="A15" s="22" t="s">
        <v>176</v>
      </c>
      <c r="B15" s="21" t="s">
        <v>177</v>
      </c>
      <c r="C15" s="23">
        <f>SUM(C16)</f>
        <v>42600</v>
      </c>
      <c r="D15" s="23">
        <f>SUM(D16)</f>
        <v>53600</v>
      </c>
      <c r="E15" s="23">
        <f>SUM(E16)</f>
        <v>2130100</v>
      </c>
      <c r="F15" s="23">
        <f>SUM(F16)</f>
        <v>289600</v>
      </c>
      <c r="G15" s="23">
        <f>SUM(G16)</f>
        <v>289600</v>
      </c>
    </row>
    <row r="16" spans="1:7" x14ac:dyDescent="0.25">
      <c r="A16" s="24" t="s">
        <v>178</v>
      </c>
      <c r="B16" s="12" t="s">
        <v>177</v>
      </c>
      <c r="C16" s="25">
        <f>'Posebni dio'!D76+'Posebni dio'!D81+'Posebni dio'!D106+'Posebni dio'!D114</f>
        <v>42600</v>
      </c>
      <c r="D16" s="25">
        <f>'Posebni dio'!E76+'Posebni dio'!E81+'Posebni dio'!E106+'Posebni dio'!E114</f>
        <v>53600</v>
      </c>
      <c r="E16" s="25">
        <f>'Posebni dio'!F76+'Posebni dio'!F81+'Posebni dio'!F106+'Posebni dio'!F114</f>
        <v>2130100</v>
      </c>
      <c r="F16" s="25">
        <f>'Posebni dio'!G76+'Posebni dio'!G81+'Posebni dio'!G106+'Posebni dio'!G114</f>
        <v>289600</v>
      </c>
      <c r="G16" s="25">
        <f>'Posebni dio'!H76+'Posebni dio'!H81+'Posebni dio'!H106+'Posebni dio'!H114</f>
        <v>289600</v>
      </c>
    </row>
    <row r="17" spans="1:7" x14ac:dyDescent="0.25">
      <c r="A17" s="22" t="s">
        <v>179</v>
      </c>
      <c r="B17" s="21" t="s">
        <v>180</v>
      </c>
      <c r="C17" s="23">
        <f>SUM(C18)</f>
        <v>7000</v>
      </c>
      <c r="D17" s="23">
        <f>SUM(D18)</f>
        <v>9400</v>
      </c>
      <c r="E17" s="23">
        <f>SUM(E18)</f>
        <v>9400</v>
      </c>
      <c r="F17" s="23">
        <f>SUM(F18)</f>
        <v>8400</v>
      </c>
      <c r="G17" s="23">
        <f>SUM(G18)</f>
        <v>8400</v>
      </c>
    </row>
    <row r="18" spans="1:7" ht="26.4" x14ac:dyDescent="0.25">
      <c r="A18" s="24" t="s">
        <v>181</v>
      </c>
      <c r="B18" s="12" t="s">
        <v>182</v>
      </c>
      <c r="C18" s="25">
        <f>'Posebni dio'!D86+'Posebni dio'!D91+'Posebni dio'!D96+'Posebni dio'!D101+'Posebni dio'!D128</f>
        <v>7000</v>
      </c>
      <c r="D18" s="25">
        <f>'Posebni dio'!E86+'Posebni dio'!E91+'Posebni dio'!E96+'Posebni dio'!E101+'Posebni dio'!E128</f>
        <v>9400</v>
      </c>
      <c r="E18" s="25">
        <f>'Posebni dio'!F86+'Posebni dio'!F91+'Posebni dio'!F96+'Posebni dio'!F101+'Posebni dio'!F128</f>
        <v>9400</v>
      </c>
      <c r="F18" s="25">
        <f>'Posebni dio'!G86+'Posebni dio'!G91+'Posebni dio'!G96+'Posebni dio'!G101+'Posebni dio'!G128</f>
        <v>8400</v>
      </c>
      <c r="G18" s="25">
        <f>'Posebni dio'!H86+'Posebni dio'!H91+'Posebni dio'!H96+'Posebni dio'!H101+'Posebni dio'!H128</f>
        <v>8400</v>
      </c>
    </row>
    <row r="19" spans="1:7" x14ac:dyDescent="0.25">
      <c r="A19" s="13" t="s">
        <v>183</v>
      </c>
      <c r="B19" s="14" t="s">
        <v>184</v>
      </c>
      <c r="C19" s="15">
        <f>C20+C23+C26+C28+C31</f>
        <v>1637000</v>
      </c>
      <c r="D19" s="15">
        <f>D20+D23+D26+D28+D31</f>
        <v>993660</v>
      </c>
      <c r="E19" s="15">
        <f>E20+E23+E26+E28+E31</f>
        <v>846910</v>
      </c>
      <c r="F19" s="15">
        <f>F20+F23+F26+F28+F31</f>
        <v>479720</v>
      </c>
      <c r="G19" s="15">
        <f>G20+G23+G26+G28+G31</f>
        <v>469720</v>
      </c>
    </row>
    <row r="20" spans="1:7" ht="26.4" x14ac:dyDescent="0.25">
      <c r="A20" s="22" t="s">
        <v>185</v>
      </c>
      <c r="B20" s="21" t="s">
        <v>186</v>
      </c>
      <c r="C20" s="23">
        <f>SUM(C21:C22)</f>
        <v>1171000</v>
      </c>
      <c r="D20" s="23">
        <f>SUM(D21:D22)</f>
        <v>417000</v>
      </c>
      <c r="E20" s="23">
        <f>SUM(E21:E22)</f>
        <v>341450</v>
      </c>
      <c r="F20" s="23">
        <f>SUM(F21:F22)</f>
        <v>131000</v>
      </c>
      <c r="G20" s="23">
        <f>SUM(G21:G22)</f>
        <v>131000</v>
      </c>
    </row>
    <row r="21" spans="1:7" x14ac:dyDescent="0.25">
      <c r="A21" s="24" t="s">
        <v>187</v>
      </c>
      <c r="B21" s="12" t="s">
        <v>188</v>
      </c>
      <c r="C21" s="25">
        <f>'Posebni dio'!D146+'Posebni dio'!D151+'Posebni dio'!D165+'Posebni dio'!D170+'Posebni dio'!D242+'Posebni dio'!D406+'Posebni dio'!D219+'Posebni dio'!D230</f>
        <v>1150000</v>
      </c>
      <c r="D21" s="25">
        <f>'Posebni dio'!E146+'Posebni dio'!E151+'Posebni dio'!E165+'Posebni dio'!E170+'Posebni dio'!E242+'Posebni dio'!E406+'Posebni dio'!E219+'Posebni dio'!E230</f>
        <v>396000</v>
      </c>
      <c r="E21" s="25">
        <f>'Posebni dio'!F146+'Posebni dio'!F151+'Posebni dio'!F165+'Posebni dio'!F170+'Posebni dio'!F242+'Posebni dio'!F406+'Posebni dio'!F219+'Posebni dio'!F230</f>
        <v>320450</v>
      </c>
      <c r="F21" s="25">
        <f>'Posebni dio'!G146+'Posebni dio'!G151+'Posebni dio'!G165+'Posebni dio'!G170+'Posebni dio'!G242+'Posebni dio'!G406+'Posebni dio'!G219+'Posebni dio'!G230</f>
        <v>105000</v>
      </c>
      <c r="G21" s="25">
        <f>'Posebni dio'!H146+'Posebni dio'!H151+'Posebni dio'!H165+'Posebni dio'!H170+'Posebni dio'!H242+'Posebni dio'!H406+'Posebni dio'!H219+'Posebni dio'!H230</f>
        <v>105000</v>
      </c>
    </row>
    <row r="22" spans="1:7" x14ac:dyDescent="0.25">
      <c r="A22" s="24" t="s">
        <v>189</v>
      </c>
      <c r="B22" s="12" t="s">
        <v>190</v>
      </c>
      <c r="C22" s="25">
        <f>'Posebni dio'!D134</f>
        <v>21000</v>
      </c>
      <c r="D22" s="25">
        <f>'Posebni dio'!E134</f>
        <v>21000</v>
      </c>
      <c r="E22" s="25">
        <f>'Posebni dio'!F134</f>
        <v>21000</v>
      </c>
      <c r="F22" s="25">
        <f>'Posebni dio'!G134</f>
        <v>26000</v>
      </c>
      <c r="G22" s="25">
        <f>'Posebni dio'!H134</f>
        <v>26000</v>
      </c>
    </row>
    <row r="23" spans="1:7" ht="26.4" x14ac:dyDescent="0.25">
      <c r="A23" s="22" t="s">
        <v>191</v>
      </c>
      <c r="B23" s="21" t="s">
        <v>192</v>
      </c>
      <c r="C23" s="23">
        <f>SUM(C24:C25)</f>
        <v>5820</v>
      </c>
      <c r="D23" s="23">
        <f>SUM(D24:D25)</f>
        <v>11820</v>
      </c>
      <c r="E23" s="23">
        <f>SUM(E24:E25)</f>
        <v>11820</v>
      </c>
      <c r="F23" s="23">
        <f>SUM(F24:F25)</f>
        <v>11820</v>
      </c>
      <c r="G23" s="23">
        <f>SUM(G24:G25)</f>
        <v>11820</v>
      </c>
    </row>
    <row r="24" spans="1:7" x14ac:dyDescent="0.25">
      <c r="A24" s="24" t="s">
        <v>193</v>
      </c>
      <c r="B24" s="12" t="s">
        <v>194</v>
      </c>
      <c r="C24" s="25">
        <f>'Posebni dio'!D141</f>
        <v>5820</v>
      </c>
      <c r="D24" s="25">
        <f>'Posebni dio'!E141</f>
        <v>11820</v>
      </c>
      <c r="E24" s="25">
        <f>'Posebni dio'!F141</f>
        <v>11820</v>
      </c>
      <c r="F24" s="25">
        <f>'Posebni dio'!G141</f>
        <v>11820</v>
      </c>
      <c r="G24" s="25">
        <f>'Posebni dio'!H141</f>
        <v>11820</v>
      </c>
    </row>
    <row r="25" spans="1:7" x14ac:dyDescent="0.25">
      <c r="A25" s="24" t="s">
        <v>195</v>
      </c>
      <c r="B25" s="12" t="s">
        <v>196</v>
      </c>
      <c r="C25" s="25"/>
      <c r="D25" s="25"/>
      <c r="E25" s="25"/>
      <c r="F25" s="25"/>
      <c r="G25" s="25"/>
    </row>
    <row r="26" spans="1:7" x14ac:dyDescent="0.25">
      <c r="A26" s="22" t="s">
        <v>197</v>
      </c>
      <c r="B26" s="21" t="s">
        <v>198</v>
      </c>
      <c r="C26" s="23">
        <f>SUM(C27)</f>
        <v>460180</v>
      </c>
      <c r="D26" s="23">
        <f>SUM(D27)</f>
        <v>564840</v>
      </c>
      <c r="E26" s="23">
        <f>SUM(E27)</f>
        <v>467140</v>
      </c>
      <c r="F26" s="23">
        <f>SUM(F27)</f>
        <v>316900</v>
      </c>
      <c r="G26" s="23">
        <f>SUM(G27)</f>
        <v>306900</v>
      </c>
    </row>
    <row r="27" spans="1:7" x14ac:dyDescent="0.25">
      <c r="A27" s="24" t="s">
        <v>199</v>
      </c>
      <c r="B27" s="12" t="s">
        <v>200</v>
      </c>
      <c r="C27" s="25">
        <f>'Posebni dio'!D417+'Posebni dio'!D428+'Posebni dio'!D439+'Posebni dio'!D450+'Posebni dio'!D461+'Posebni dio'!D466+'Posebni dio'!D477+'Posebni dio'!D488+'Posebni dio'!D566+'Posebni dio'!D577+'Posebni dio'!D588+'Posebni dio'!D596+'Posebni dio'!D607+'Posebni dio'!D618+'Posebni dio'!D630+'Posebni dio'!D499+'Posebni dio'!D509+'Posebni dio'!D521+'Posebni dio'!D532+'Posebni dio'!D543+'Posebni dio'!D554</f>
        <v>460180</v>
      </c>
      <c r="D27" s="25">
        <f>'Posebni dio'!E417+'Posebni dio'!E428+'Posebni dio'!E439+'Posebni dio'!E450+'Posebni dio'!E461+'Posebni dio'!E466+'Posebni dio'!E477+'Posebni dio'!E488+'Posebni dio'!E566+'Posebni dio'!E577+'Posebni dio'!E588+'Posebni dio'!E596+'Posebni dio'!E607+'Posebni dio'!E618+'Posebni dio'!E630+'Posebni dio'!E499+'Posebni dio'!E509+'Posebni dio'!E521+'Posebni dio'!E532+'Posebni dio'!E543+'Posebni dio'!E554</f>
        <v>564840</v>
      </c>
      <c r="E27" s="25">
        <f>'Posebni dio'!F417+'Posebni dio'!F428+'Posebni dio'!F439+'Posebni dio'!F450+'Posebni dio'!F461+'Posebni dio'!F466+'Posebni dio'!F477+'Posebni dio'!F488+'Posebni dio'!F566+'Posebni dio'!F577+'Posebni dio'!F588+'Posebni dio'!F596+'Posebni dio'!F607+'Posebni dio'!F618+'Posebni dio'!F630+'Posebni dio'!F499+'Posebni dio'!F509+'Posebni dio'!F521+'Posebni dio'!F532+'Posebni dio'!F543+'Posebni dio'!F554</f>
        <v>467140</v>
      </c>
      <c r="F27" s="25">
        <f>'Posebni dio'!G417+'Posebni dio'!G428+'Posebni dio'!G439+'Posebni dio'!G450+'Posebni dio'!G461+'Posebni dio'!G466+'Posebni dio'!G477+'Posebni dio'!G488+'Posebni dio'!G566+'Posebni dio'!G577+'Posebni dio'!G588+'Posebni dio'!G596+'Posebni dio'!G607+'Posebni dio'!G618+'Posebni dio'!G630+'Posebni dio'!G499+'Posebni dio'!G509+'Posebni dio'!G521+'Posebni dio'!G532+'Posebni dio'!G543+'Posebni dio'!G554</f>
        <v>316900</v>
      </c>
      <c r="G27" s="25">
        <f>'Posebni dio'!H417+'Posebni dio'!H428+'Posebni dio'!H439+'Posebni dio'!H450+'Posebni dio'!H461+'Posebni dio'!H466+'Posebni dio'!H477+'Posebni dio'!H488+'Posebni dio'!H566+'Posebni dio'!H577+'Posebni dio'!H588+'Posebni dio'!H596+'Posebni dio'!H607+'Posebni dio'!H618+'Posebni dio'!H630+'Posebni dio'!H499+'Posebni dio'!H509+'Posebni dio'!H521+'Posebni dio'!H532+'Posebni dio'!H543+'Posebni dio'!H554</f>
        <v>306900</v>
      </c>
    </row>
    <row r="28" spans="1:7" x14ac:dyDescent="0.25">
      <c r="A28" s="22" t="s">
        <v>201</v>
      </c>
      <c r="B28" s="21" t="s">
        <v>202</v>
      </c>
      <c r="C28" s="23">
        <f>SUM(C29:C30)</f>
        <v>0</v>
      </c>
      <c r="D28" s="23">
        <f>SUM(D29:D30)</f>
        <v>0</v>
      </c>
      <c r="E28" s="23">
        <f>SUM(E29:E30)</f>
        <v>0</v>
      </c>
      <c r="F28" s="23">
        <f>SUM(F29:F30)</f>
        <v>0</v>
      </c>
      <c r="G28" s="23">
        <f>SUM(G29:G30)</f>
        <v>0</v>
      </c>
    </row>
    <row r="29" spans="1:7" x14ac:dyDescent="0.25">
      <c r="A29" s="24" t="s">
        <v>203</v>
      </c>
      <c r="B29" s="12" t="s">
        <v>204</v>
      </c>
      <c r="C29" s="25"/>
      <c r="D29" s="25"/>
      <c r="E29" s="25"/>
      <c r="F29" s="25"/>
      <c r="G29" s="25"/>
    </row>
    <row r="30" spans="1:7" x14ac:dyDescent="0.25">
      <c r="A30" s="24" t="s">
        <v>205</v>
      </c>
      <c r="B30" s="12" t="s">
        <v>206</v>
      </c>
      <c r="C30" s="25"/>
      <c r="D30" s="25"/>
      <c r="E30" s="25"/>
      <c r="F30" s="25"/>
      <c r="G30" s="25"/>
    </row>
    <row r="31" spans="1:7" ht="26.4" x14ac:dyDescent="0.25">
      <c r="A31" s="22" t="s">
        <v>207</v>
      </c>
      <c r="B31" s="21" t="s">
        <v>208</v>
      </c>
      <c r="C31" s="23">
        <f>SUM(C32)</f>
        <v>0</v>
      </c>
      <c r="D31" s="23">
        <f>SUM(D32)</f>
        <v>0</v>
      </c>
      <c r="E31" s="23">
        <f>SUM(E32)</f>
        <v>26500</v>
      </c>
      <c r="F31" s="23">
        <f>SUM(F32)</f>
        <v>20000</v>
      </c>
      <c r="G31" s="23">
        <f>SUM(G32)</f>
        <v>20000</v>
      </c>
    </row>
    <row r="32" spans="1:7" ht="26.4" x14ac:dyDescent="0.25">
      <c r="A32" s="24" t="s">
        <v>209</v>
      </c>
      <c r="B32" s="12" t="s">
        <v>208</v>
      </c>
      <c r="C32" s="25">
        <f>'Posebni dio'!D62</f>
        <v>0</v>
      </c>
      <c r="D32" s="25">
        <f>'Posebni dio'!E62</f>
        <v>0</v>
      </c>
      <c r="E32" s="25">
        <f>'Posebni dio'!F62</f>
        <v>26500</v>
      </c>
      <c r="F32" s="25">
        <f>'Posebni dio'!G62</f>
        <v>20000</v>
      </c>
      <c r="G32" s="25">
        <f>'Posebni dio'!H62</f>
        <v>20000</v>
      </c>
    </row>
    <row r="33" spans="1:7" x14ac:dyDescent="0.25">
      <c r="A33" s="13" t="s">
        <v>210</v>
      </c>
      <c r="B33" s="14" t="s">
        <v>211</v>
      </c>
      <c r="C33" s="15">
        <f>C34+C36</f>
        <v>129630</v>
      </c>
      <c r="D33" s="15">
        <f>D34+D36</f>
        <v>136600</v>
      </c>
      <c r="E33" s="15">
        <f>E34+E36</f>
        <v>136600</v>
      </c>
      <c r="F33" s="15">
        <f>F34+F36</f>
        <v>145600</v>
      </c>
      <c r="G33" s="15">
        <f>G34+G36</f>
        <v>118600</v>
      </c>
    </row>
    <row r="34" spans="1:7" x14ac:dyDescent="0.25">
      <c r="A34" s="22" t="s">
        <v>212</v>
      </c>
      <c r="B34" s="21" t="s">
        <v>213</v>
      </c>
      <c r="C34" s="23">
        <f>SUM(C35)</f>
        <v>109000</v>
      </c>
      <c r="D34" s="23">
        <f>SUM(D35)</f>
        <v>109000</v>
      </c>
      <c r="E34" s="23">
        <f>SUM(E35)</f>
        <v>109000</v>
      </c>
      <c r="F34" s="23">
        <f>SUM(F35)</f>
        <v>109000</v>
      </c>
      <c r="G34" s="23">
        <f>SUM(G35)</f>
        <v>82000</v>
      </c>
    </row>
    <row r="35" spans="1:7" x14ac:dyDescent="0.25">
      <c r="A35" s="24" t="s">
        <v>214</v>
      </c>
      <c r="B35" s="12" t="s">
        <v>213</v>
      </c>
      <c r="C35" s="25">
        <f>'Posebni dio'!D753+'Posebni dio'!D769+'Posebni dio'!D821+'Posebni dio'!D829</f>
        <v>109000</v>
      </c>
      <c r="D35" s="25">
        <f>'Posebni dio'!E753+'Posebni dio'!E769+'Posebni dio'!E821+'Posebni dio'!E829</f>
        <v>109000</v>
      </c>
      <c r="E35" s="25">
        <f>'Posebni dio'!F753+'Posebni dio'!F769+'Posebni dio'!F821+'Posebni dio'!F829</f>
        <v>109000</v>
      </c>
      <c r="F35" s="25">
        <f>'Posebni dio'!G753+'Posebni dio'!G769+'Posebni dio'!G821+'Posebni dio'!G829</f>
        <v>109000</v>
      </c>
      <c r="G35" s="25">
        <f>'Posebni dio'!H753+'Posebni dio'!H769+'Posebni dio'!H821+'Posebni dio'!H829</f>
        <v>82000</v>
      </c>
    </row>
    <row r="36" spans="1:7" ht="26.4" x14ac:dyDescent="0.25">
      <c r="A36" s="22" t="s">
        <v>215</v>
      </c>
      <c r="B36" s="21" t="s">
        <v>216</v>
      </c>
      <c r="C36" s="23">
        <f>SUM(C37)</f>
        <v>20630</v>
      </c>
      <c r="D36" s="23">
        <f>SUM(D37)</f>
        <v>27600</v>
      </c>
      <c r="E36" s="23">
        <f>SUM(E37)</f>
        <v>27600</v>
      </c>
      <c r="F36" s="23">
        <f>SUM(F37)</f>
        <v>36600</v>
      </c>
      <c r="G36" s="23">
        <f>SUM(G37)</f>
        <v>36600</v>
      </c>
    </row>
    <row r="37" spans="1:7" ht="26.4" x14ac:dyDescent="0.25">
      <c r="A37" s="24" t="s">
        <v>217</v>
      </c>
      <c r="B37" s="12" t="s">
        <v>216</v>
      </c>
      <c r="C37" s="25">
        <f>'Posebni dio'!D774+'Posebni dio'!D782+'Posebni dio'!D787+'Posebni dio'!D792+'Posebni dio'!D797+'Posebni dio'!D805+'Posebni dio'!D810</f>
        <v>20630</v>
      </c>
      <c r="D37" s="25">
        <f>'Posebni dio'!E774+'Posebni dio'!E782+'Posebni dio'!E787+'Posebni dio'!E792+'Posebni dio'!E797+'Posebni dio'!E805+'Posebni dio'!E810</f>
        <v>27600</v>
      </c>
      <c r="E37" s="25">
        <f>'Posebni dio'!F774+'Posebni dio'!F782+'Posebni dio'!F787+'Posebni dio'!F792+'Posebni dio'!F797+'Posebni dio'!F805+'Posebni dio'!F810</f>
        <v>27600</v>
      </c>
      <c r="F37" s="25">
        <f>'Posebni dio'!G774+'Posebni dio'!G782+'Posebni dio'!G787+'Posebni dio'!G792+'Posebni dio'!G797+'Posebni dio'!G805+'Posebni dio'!G810</f>
        <v>36600</v>
      </c>
      <c r="G37" s="25">
        <f>'Posebni dio'!H774+'Posebni dio'!H782+'Posebni dio'!H787+'Posebni dio'!H792+'Posebni dio'!H797+'Posebni dio'!H805+'Posebni dio'!H810</f>
        <v>36600</v>
      </c>
    </row>
    <row r="38" spans="1:7" ht="26.4" x14ac:dyDescent="0.25">
      <c r="A38" s="13" t="s">
        <v>218</v>
      </c>
      <c r="B38" s="14" t="s">
        <v>219</v>
      </c>
      <c r="C38" s="15">
        <f>C39+C41+C43+C45+C47</f>
        <v>971640</v>
      </c>
      <c r="D38" s="15">
        <f>D39+D41+D43+D45+D47</f>
        <v>1079900</v>
      </c>
      <c r="E38" s="15">
        <f>E39+E41+E43+E45+E47</f>
        <v>946000</v>
      </c>
      <c r="F38" s="15">
        <f>F39+F41+F43+F45+F47</f>
        <v>553700</v>
      </c>
      <c r="G38" s="15">
        <f>G39+G41+G43+G45+G47</f>
        <v>496700</v>
      </c>
    </row>
    <row r="39" spans="1:7" x14ac:dyDescent="0.25">
      <c r="A39" s="22" t="s">
        <v>220</v>
      </c>
      <c r="B39" s="21" t="s">
        <v>221</v>
      </c>
      <c r="C39" s="23">
        <f>SUM(C40)</f>
        <v>456440</v>
      </c>
      <c r="D39" s="23">
        <f>SUM(D40)</f>
        <v>618400</v>
      </c>
      <c r="E39" s="23">
        <f>SUM(E40)</f>
        <v>698500</v>
      </c>
      <c r="F39" s="23">
        <f>SUM(F40)</f>
        <v>301800</v>
      </c>
      <c r="G39" s="23">
        <f>SUM(G40)</f>
        <v>243800</v>
      </c>
    </row>
    <row r="40" spans="1:7" x14ac:dyDescent="0.25">
      <c r="A40" s="24" t="s">
        <v>222</v>
      </c>
      <c r="B40" s="12" t="s">
        <v>221</v>
      </c>
      <c r="C40" s="25">
        <f>'Posebni dio'!D186+'Posebni dio'!D200+'Posebni dio'!D281+'Posebni dio'!D293+'Posebni dio'!D310+'Posebni dio'!D321+'Posebni dio'!D332+'Posebni dio'!D361+'Posebni dio'!D372+'Posebni dio'!D377+'Posebni dio'!D390+'Posebni dio'!D401+'Posebni dio'!D639+'Posebni dio'!D650+'Posebni dio'!D658+'Posebni dio'!D666+'Posebni dio'!D676+'Posebni dio'!D685+'Posebni dio'!D690+'Posebni dio'!D703+'Posebni dio'!D698+'Posebni dio'!D208+'Posebni dio'!D382</f>
        <v>456440</v>
      </c>
      <c r="D40" s="25">
        <f>'Posebni dio'!E186+'Posebni dio'!E200+'Posebni dio'!E281+'Posebni dio'!E293+'Posebni dio'!E310+'Posebni dio'!E321+'Posebni dio'!E332+'Posebni dio'!E361+'Posebni dio'!E372+'Posebni dio'!E377+'Posebni dio'!E390+'Posebni dio'!E401+'Posebni dio'!E639+'Posebni dio'!E650+'Posebni dio'!E658+'Posebni dio'!E666+'Posebni dio'!E676+'Posebni dio'!E685+'Posebni dio'!E690+'Posebni dio'!E703+'Posebni dio'!E698+'Posebni dio'!E208+'Posebni dio'!E382</f>
        <v>618400</v>
      </c>
      <c r="E40" s="25">
        <f>'Posebni dio'!F186+'Posebni dio'!F200+'Posebni dio'!F281+'Posebni dio'!F293+'Posebni dio'!F310+'Posebni dio'!F321+'Posebni dio'!F332+'Posebni dio'!F361+'Posebni dio'!F372+'Posebni dio'!F377+'Posebni dio'!F390+'Posebni dio'!F401+'Posebni dio'!F639+'Posebni dio'!F650+'Posebni dio'!F658+'Posebni dio'!F666+'Posebni dio'!F676+'Posebni dio'!F685+'Posebni dio'!F690+'Posebni dio'!F703+'Posebni dio'!F698+'Posebni dio'!F208+'Posebni dio'!F382</f>
        <v>698500</v>
      </c>
      <c r="F40" s="25">
        <f>'Posebni dio'!G186+'Posebni dio'!G200+'Posebni dio'!G281+'Posebni dio'!G293+'Posebni dio'!G310+'Posebni dio'!G321+'Posebni dio'!G332+'Posebni dio'!G361+'Posebni dio'!G372+'Posebni dio'!G377+'Posebni dio'!G390+'Posebni dio'!G401+'Posebni dio'!G639+'Posebni dio'!G650+'Posebni dio'!G658+'Posebni dio'!G666+'Posebni dio'!G676+'Posebni dio'!G685+'Posebni dio'!G690+'Posebni dio'!G703+'Posebni dio'!G698+'Posebni dio'!G208+'Posebni dio'!G382</f>
        <v>301800</v>
      </c>
      <c r="G40" s="25">
        <f>'Posebni dio'!H186+'Posebni dio'!H200+'Posebni dio'!H281+'Posebni dio'!H293+'Posebni dio'!H310+'Posebni dio'!H321+'Posebni dio'!H332+'Posebni dio'!H361+'Posebni dio'!H372+'Posebni dio'!H377+'Posebni dio'!H390+'Posebni dio'!H401+'Posebni dio'!H639+'Posebni dio'!H650+'Posebni dio'!H658+'Posebni dio'!H666+'Posebni dio'!H676+'Posebni dio'!H685+'Posebni dio'!H690+'Posebni dio'!H703+'Posebni dio'!H698+'Posebni dio'!H208+'Posebni dio'!H382</f>
        <v>243800</v>
      </c>
    </row>
    <row r="41" spans="1:7" x14ac:dyDescent="0.25">
      <c r="A41" s="22" t="s">
        <v>223</v>
      </c>
      <c r="B41" s="21" t="s">
        <v>224</v>
      </c>
      <c r="C41" s="23">
        <f>SUM(C42)</f>
        <v>85000</v>
      </c>
      <c r="D41" s="23">
        <f>SUM(D42)</f>
        <v>85000</v>
      </c>
      <c r="E41" s="23">
        <f>SUM(E42)</f>
        <v>15000</v>
      </c>
      <c r="F41" s="23">
        <f>SUM(F42)</f>
        <v>15000</v>
      </c>
      <c r="G41" s="23">
        <f>SUM(G42)</f>
        <v>15000</v>
      </c>
    </row>
    <row r="42" spans="1:7" x14ac:dyDescent="0.25">
      <c r="A42" s="24" t="s">
        <v>225</v>
      </c>
      <c r="B42" s="12" t="s">
        <v>224</v>
      </c>
      <c r="C42" s="25">
        <f>'Posebni dio'!D175</f>
        <v>85000</v>
      </c>
      <c r="D42" s="25">
        <f>'Posebni dio'!E175</f>
        <v>85000</v>
      </c>
      <c r="E42" s="25">
        <f>'Posebni dio'!F175</f>
        <v>15000</v>
      </c>
      <c r="F42" s="25">
        <f>'Posebni dio'!G175</f>
        <v>15000</v>
      </c>
      <c r="G42" s="25">
        <f>'Posebni dio'!H175</f>
        <v>15000</v>
      </c>
    </row>
    <row r="43" spans="1:7" x14ac:dyDescent="0.25">
      <c r="A43" s="22" t="s">
        <v>226</v>
      </c>
      <c r="B43" s="21" t="s">
        <v>227</v>
      </c>
      <c r="C43" s="23">
        <f>SUM(C44)</f>
        <v>273400</v>
      </c>
      <c r="D43" s="23">
        <f>SUM(D44)</f>
        <v>209000</v>
      </c>
      <c r="E43" s="23">
        <f>SUM(E44)</f>
        <v>55000</v>
      </c>
      <c r="F43" s="23">
        <f>SUM(F44)</f>
        <v>51400</v>
      </c>
      <c r="G43" s="23">
        <f>SUM(G44)</f>
        <v>51400</v>
      </c>
    </row>
    <row r="44" spans="1:7" x14ac:dyDescent="0.25">
      <c r="A44" s="24" t="s">
        <v>228</v>
      </c>
      <c r="B44" s="12" t="s">
        <v>227</v>
      </c>
      <c r="C44" s="25">
        <f>'Posebni dio'!D709+'Posebni dio'!D725</f>
        <v>273400</v>
      </c>
      <c r="D44" s="25">
        <f>'Posebni dio'!E709+'Posebni dio'!E725</f>
        <v>209000</v>
      </c>
      <c r="E44" s="25">
        <f>'Posebni dio'!F709+'Posebni dio'!F725</f>
        <v>55000</v>
      </c>
      <c r="F44" s="25">
        <f>'Posebni dio'!G709+'Posebni dio'!G725</f>
        <v>51400</v>
      </c>
      <c r="G44" s="25">
        <f>'Posebni dio'!H709+'Posebni dio'!H725</f>
        <v>51400</v>
      </c>
    </row>
    <row r="45" spans="1:7" x14ac:dyDescent="0.25">
      <c r="A45" s="22" t="s">
        <v>229</v>
      </c>
      <c r="B45" s="21" t="s">
        <v>230</v>
      </c>
      <c r="C45" s="23">
        <f>SUM(C46)</f>
        <v>156800</v>
      </c>
      <c r="D45" s="23">
        <f>SUM(D46)</f>
        <v>167500</v>
      </c>
      <c r="E45" s="23">
        <f>SUM(E46)</f>
        <v>177500</v>
      </c>
      <c r="F45" s="23">
        <f>SUM(F46)</f>
        <v>185500</v>
      </c>
      <c r="G45" s="23">
        <f>SUM(G46)</f>
        <v>186500</v>
      </c>
    </row>
    <row r="46" spans="1:7" x14ac:dyDescent="0.25">
      <c r="A46" s="24" t="s">
        <v>231</v>
      </c>
      <c r="B46" s="12" t="s">
        <v>230</v>
      </c>
      <c r="C46" s="25">
        <f>'Posebni dio'!D731+'Posebni dio'!D742</f>
        <v>156800</v>
      </c>
      <c r="D46" s="25">
        <f>'Posebni dio'!E731+'Posebni dio'!E742</f>
        <v>167500</v>
      </c>
      <c r="E46" s="25">
        <f>'Posebni dio'!F731+'Posebni dio'!F742</f>
        <v>177500</v>
      </c>
      <c r="F46" s="25">
        <f>'Posebni dio'!G731+'Posebni dio'!G742</f>
        <v>185500</v>
      </c>
      <c r="G46" s="25">
        <f>'Posebni dio'!H731+'Posebni dio'!H742</f>
        <v>186500</v>
      </c>
    </row>
    <row r="47" spans="1:7" ht="26.4" x14ac:dyDescent="0.25">
      <c r="A47" s="22" t="s">
        <v>232</v>
      </c>
      <c r="B47" s="21" t="s">
        <v>233</v>
      </c>
      <c r="C47" s="23">
        <f>SUM(C48)</f>
        <v>0</v>
      </c>
      <c r="D47" s="23">
        <f>SUM(D48)</f>
        <v>0</v>
      </c>
      <c r="E47" s="23">
        <f>SUM(E48)</f>
        <v>0</v>
      </c>
      <c r="F47" s="23">
        <f>SUM(F48)</f>
        <v>0</v>
      </c>
      <c r="G47" s="23">
        <f>SUM(G48)</f>
        <v>0</v>
      </c>
    </row>
    <row r="48" spans="1:7" ht="26.4" x14ac:dyDescent="0.25">
      <c r="A48" s="24" t="s">
        <v>234</v>
      </c>
      <c r="B48" s="12" t="s">
        <v>233</v>
      </c>
      <c r="C48" s="25"/>
      <c r="D48" s="25"/>
      <c r="E48" s="25"/>
      <c r="F48" s="25"/>
      <c r="G48" s="25"/>
    </row>
    <row r="49" spans="1:7" x14ac:dyDescent="0.25">
      <c r="A49" s="13" t="s">
        <v>235</v>
      </c>
      <c r="B49" s="14" t="s">
        <v>236</v>
      </c>
      <c r="C49" s="15">
        <f>C50</f>
        <v>0</v>
      </c>
      <c r="D49" s="15">
        <f>D50</f>
        <v>1000</v>
      </c>
      <c r="E49" s="15">
        <f>E50</f>
        <v>1000</v>
      </c>
      <c r="F49" s="15">
        <f>F50</f>
        <v>1500</v>
      </c>
      <c r="G49" s="15">
        <f>G50</f>
        <v>1500</v>
      </c>
    </row>
    <row r="50" spans="1:7" ht="26.4" x14ac:dyDescent="0.25">
      <c r="A50" s="22" t="s">
        <v>237</v>
      </c>
      <c r="B50" s="21" t="s">
        <v>238</v>
      </c>
      <c r="C50" s="23">
        <f>SUM(C51)</f>
        <v>0</v>
      </c>
      <c r="D50" s="23">
        <f>SUM(D51)</f>
        <v>1000</v>
      </c>
      <c r="E50" s="23">
        <f>SUM(E51)</f>
        <v>1000</v>
      </c>
      <c r="F50" s="23">
        <f>SUM(F51)</f>
        <v>1500</v>
      </c>
      <c r="G50" s="23">
        <f>SUM(G51)</f>
        <v>1500</v>
      </c>
    </row>
    <row r="51" spans="1:7" ht="26.4" x14ac:dyDescent="0.25">
      <c r="A51" s="24" t="s">
        <v>239</v>
      </c>
      <c r="B51" s="12" t="s">
        <v>238</v>
      </c>
      <c r="C51" s="25">
        <f>'Posebni dio'!D890</f>
        <v>0</v>
      </c>
      <c r="D51" s="25">
        <f>'Posebni dio'!E890</f>
        <v>1000</v>
      </c>
      <c r="E51" s="25">
        <f>'Posebni dio'!F890</f>
        <v>1000</v>
      </c>
      <c r="F51" s="25">
        <f>'Posebni dio'!G890</f>
        <v>1500</v>
      </c>
      <c r="G51" s="25">
        <f>'Posebni dio'!H890</f>
        <v>1500</v>
      </c>
    </row>
    <row r="52" spans="1:7" x14ac:dyDescent="0.25">
      <c r="A52" s="13" t="s">
        <v>240</v>
      </c>
      <c r="B52" s="14" t="s">
        <v>241</v>
      </c>
      <c r="C52" s="15">
        <f>C53+C55+C57+C59</f>
        <v>1433250</v>
      </c>
      <c r="D52" s="15">
        <f>D53+D55+D57+D59</f>
        <v>1515150</v>
      </c>
      <c r="E52" s="15">
        <f>E53+E55+E57+E59</f>
        <v>1478150</v>
      </c>
      <c r="F52" s="15">
        <f>F53+F55+F57+F59</f>
        <v>94150</v>
      </c>
      <c r="G52" s="15">
        <f>G53+G55+G57+G59</f>
        <v>94150</v>
      </c>
    </row>
    <row r="53" spans="1:7" x14ac:dyDescent="0.25">
      <c r="A53" s="22" t="s">
        <v>242</v>
      </c>
      <c r="B53" s="21" t="s">
        <v>243</v>
      </c>
      <c r="C53" s="23">
        <f>SUM(C54)</f>
        <v>1398650</v>
      </c>
      <c r="D53" s="23">
        <f>SUM(D54)</f>
        <v>1479650</v>
      </c>
      <c r="E53" s="23">
        <f>SUM(E54)</f>
        <v>1442650</v>
      </c>
      <c r="F53" s="23">
        <f>SUM(F54)</f>
        <v>72650</v>
      </c>
      <c r="G53" s="23">
        <f>SUM(G54)</f>
        <v>72650</v>
      </c>
    </row>
    <row r="54" spans="1:7" x14ac:dyDescent="0.25">
      <c r="A54" s="24" t="s">
        <v>244</v>
      </c>
      <c r="B54" s="12" t="s">
        <v>243</v>
      </c>
      <c r="C54" s="25">
        <f>'Posebni dio'!D343+'Posebni dio'!D356+'Posebni dio'!D855+'Posebni dio'!D860</f>
        <v>1398650</v>
      </c>
      <c r="D54" s="25">
        <f>'Posebni dio'!E343+'Posebni dio'!E356+'Posebni dio'!E855+'Posebni dio'!E860</f>
        <v>1479650</v>
      </c>
      <c r="E54" s="25">
        <f>'Posebni dio'!F343+'Posebni dio'!F356+'Posebni dio'!F855+'Posebni dio'!F860</f>
        <v>1442650</v>
      </c>
      <c r="F54" s="25">
        <f>'Posebni dio'!G343+'Posebni dio'!G356+'Posebni dio'!G855+'Posebni dio'!G860</f>
        <v>72650</v>
      </c>
      <c r="G54" s="25">
        <f>'Posebni dio'!H343+'Posebni dio'!H356+'Posebni dio'!H855+'Posebni dio'!H860</f>
        <v>72650</v>
      </c>
    </row>
    <row r="55" spans="1:7" x14ac:dyDescent="0.25">
      <c r="A55" s="22" t="s">
        <v>245</v>
      </c>
      <c r="B55" s="21" t="s">
        <v>246</v>
      </c>
      <c r="C55" s="23">
        <f>SUM(C56)</f>
        <v>19600</v>
      </c>
      <c r="D55" s="23">
        <f>SUM(D56)</f>
        <v>20500</v>
      </c>
      <c r="E55" s="23">
        <f>SUM(E56)</f>
        <v>20500</v>
      </c>
      <c r="F55" s="23">
        <f>SUM(F56)</f>
        <v>20500</v>
      </c>
      <c r="G55" s="23">
        <f>SUM(G56)</f>
        <v>20500</v>
      </c>
    </row>
    <row r="56" spans="1:7" x14ac:dyDescent="0.25">
      <c r="A56" s="24" t="s">
        <v>247</v>
      </c>
      <c r="B56" s="12" t="s">
        <v>246</v>
      </c>
      <c r="C56" s="25">
        <f>'Posebni dio'!D842+'Posebni dio'!D847</f>
        <v>19600</v>
      </c>
      <c r="D56" s="25">
        <f>'Posebni dio'!E842+'Posebni dio'!E847</f>
        <v>20500</v>
      </c>
      <c r="E56" s="25">
        <f>'Posebni dio'!F842+'Posebni dio'!F847</f>
        <v>20500</v>
      </c>
      <c r="F56" s="25">
        <f>'Posebni dio'!G842+'Posebni dio'!G847</f>
        <v>20500</v>
      </c>
      <c r="G56" s="25">
        <f>'Posebni dio'!H842+'Posebni dio'!H847</f>
        <v>20500</v>
      </c>
    </row>
    <row r="57" spans="1:7" x14ac:dyDescent="0.25">
      <c r="A57" s="22" t="s">
        <v>248</v>
      </c>
      <c r="B57" s="21" t="s">
        <v>249</v>
      </c>
      <c r="C57" s="23">
        <f>SUM(C58)</f>
        <v>0</v>
      </c>
      <c r="D57" s="23">
        <f>SUM(D58)</f>
        <v>0</v>
      </c>
      <c r="E57" s="23">
        <f>SUM(E58)</f>
        <v>0</v>
      </c>
      <c r="F57" s="23">
        <f>SUM(F58)</f>
        <v>0</v>
      </c>
      <c r="G57" s="23">
        <f>SUM(G58)</f>
        <v>0</v>
      </c>
    </row>
    <row r="58" spans="1:7" x14ac:dyDescent="0.25">
      <c r="A58" s="24">
        <v>830</v>
      </c>
      <c r="B58" s="12" t="s">
        <v>249</v>
      </c>
      <c r="C58" s="25"/>
      <c r="D58" s="25"/>
      <c r="E58" s="25"/>
      <c r="F58" s="25"/>
      <c r="G58" s="25"/>
    </row>
    <row r="59" spans="1:7" x14ac:dyDescent="0.25">
      <c r="A59" s="22" t="s">
        <v>250</v>
      </c>
      <c r="B59" s="21" t="s">
        <v>251</v>
      </c>
      <c r="C59" s="23">
        <f>SUM(C60)</f>
        <v>15000</v>
      </c>
      <c r="D59" s="23">
        <f>SUM(D60)</f>
        <v>15000</v>
      </c>
      <c r="E59" s="23">
        <f>SUM(E60)</f>
        <v>15000</v>
      </c>
      <c r="F59" s="23">
        <f>SUM(F60)</f>
        <v>1000</v>
      </c>
      <c r="G59" s="23">
        <f>SUM(G60)</f>
        <v>1000</v>
      </c>
    </row>
    <row r="60" spans="1:7" x14ac:dyDescent="0.25">
      <c r="A60" s="24" t="s">
        <v>252</v>
      </c>
      <c r="B60" s="12" t="s">
        <v>251</v>
      </c>
      <c r="C60" s="25">
        <f>'Posebni dio'!D868</f>
        <v>15000</v>
      </c>
      <c r="D60" s="25">
        <f>'Posebni dio'!E868</f>
        <v>15000</v>
      </c>
      <c r="E60" s="25">
        <f>'Posebni dio'!F868</f>
        <v>15000</v>
      </c>
      <c r="F60" s="25">
        <f>'Posebni dio'!G868</f>
        <v>1000</v>
      </c>
      <c r="G60" s="25">
        <f>'Posebni dio'!H868</f>
        <v>1000</v>
      </c>
    </row>
    <row r="61" spans="1:7" x14ac:dyDescent="0.25">
      <c r="A61" s="13" t="s">
        <v>253</v>
      </c>
      <c r="B61" s="14" t="s">
        <v>254</v>
      </c>
      <c r="C61" s="15">
        <f>C62+C65+C67</f>
        <v>387900</v>
      </c>
      <c r="D61" s="15">
        <f>D62+D65+D67</f>
        <v>199000</v>
      </c>
      <c r="E61" s="15">
        <f>E62+E65+E67</f>
        <v>221000</v>
      </c>
      <c r="F61" s="15">
        <f>F62+F65+F67</f>
        <v>770000</v>
      </c>
      <c r="G61" s="15">
        <f>G62+G65+G67</f>
        <v>752000</v>
      </c>
    </row>
    <row r="62" spans="1:7" x14ac:dyDescent="0.25">
      <c r="A62" s="22" t="s">
        <v>255</v>
      </c>
      <c r="B62" s="21" t="s">
        <v>256</v>
      </c>
      <c r="C62" s="23">
        <f>SUM(C63:C64)</f>
        <v>352800</v>
      </c>
      <c r="D62" s="23">
        <f>SUM(D63:D64)</f>
        <v>173500</v>
      </c>
      <c r="E62" s="23">
        <f>SUM(E63:E64)</f>
        <v>193500</v>
      </c>
      <c r="F62" s="23">
        <f>SUM(F63:F64)</f>
        <v>747500</v>
      </c>
      <c r="G62" s="23">
        <f>SUM(G63:G64)</f>
        <v>729500</v>
      </c>
    </row>
    <row r="63" spans="1:7" x14ac:dyDescent="0.25">
      <c r="A63" s="24" t="s">
        <v>257</v>
      </c>
      <c r="B63" s="12" t="s">
        <v>258</v>
      </c>
      <c r="C63" s="25">
        <f>'Posebni dio'!D983+'Posebni dio'!D991+'Posebni dio'!D996+'Posebni dio'!D1001+'Posebni dio'!D1009+'Posebni dio'!D1023+'Posebni dio'!D1037</f>
        <v>345300</v>
      </c>
      <c r="D63" s="25">
        <f>'Posebni dio'!E983+'Posebni dio'!E991+'Posebni dio'!E996+'Posebni dio'!E1001+'Posebni dio'!E1009+'Posebni dio'!E1023+'Posebni dio'!E1037</f>
        <v>146000</v>
      </c>
      <c r="E63" s="25">
        <f>'Posebni dio'!F983+'Posebni dio'!F991+'Posebni dio'!F996+'Posebni dio'!F1001+'Posebni dio'!F1009+'Posebni dio'!F1023+'Posebni dio'!F1037</f>
        <v>166000</v>
      </c>
      <c r="F63" s="25">
        <f>'Posebni dio'!G983+'Posebni dio'!G991+'Posebni dio'!G996+'Posebni dio'!G1001+'Posebni dio'!G1009+'Posebni dio'!G1023+'Posebni dio'!G1037</f>
        <v>720000</v>
      </c>
      <c r="G63" s="25">
        <f>'Posebni dio'!H983+'Posebni dio'!H991+'Posebni dio'!H996+'Posebni dio'!H1001+'Posebni dio'!H1009+'Posebni dio'!H1023+'Posebni dio'!H1037</f>
        <v>720000</v>
      </c>
    </row>
    <row r="64" spans="1:7" x14ac:dyDescent="0.25">
      <c r="A64" s="24" t="s">
        <v>259</v>
      </c>
      <c r="B64" s="12" t="s">
        <v>260</v>
      </c>
      <c r="C64" s="25">
        <f>'Posebni dio'!D916+'Posebni dio'!D921+'Posebni dio'!D926+'Posebni dio'!D931</f>
        <v>7500</v>
      </c>
      <c r="D64" s="25">
        <f>'Posebni dio'!E916+'Posebni dio'!E921+'Posebni dio'!E926+'Posebni dio'!E931</f>
        <v>27500</v>
      </c>
      <c r="E64" s="25">
        <f>'Posebni dio'!F916+'Posebni dio'!F921+'Posebni dio'!F926+'Posebni dio'!F931</f>
        <v>27500</v>
      </c>
      <c r="F64" s="25">
        <f>'Posebni dio'!G916+'Posebni dio'!G921+'Posebni dio'!G926+'Posebni dio'!G931</f>
        <v>27500</v>
      </c>
      <c r="G64" s="25">
        <f>'Posebni dio'!H916+'Posebni dio'!H921+'Posebni dio'!H926+'Posebni dio'!H931</f>
        <v>9500</v>
      </c>
    </row>
    <row r="65" spans="1:7" x14ac:dyDescent="0.25">
      <c r="A65" s="22" t="s">
        <v>261</v>
      </c>
      <c r="B65" s="21" t="s">
        <v>262</v>
      </c>
      <c r="C65" s="23">
        <f>SUM(C66)</f>
        <v>0</v>
      </c>
      <c r="D65" s="23">
        <f>SUM(D66)</f>
        <v>0</v>
      </c>
      <c r="E65" s="23">
        <f>SUM(E66)</f>
        <v>0</v>
      </c>
      <c r="F65" s="23">
        <f>SUM(F66)</f>
        <v>0</v>
      </c>
      <c r="G65" s="23">
        <f>SUM(G66)</f>
        <v>0</v>
      </c>
    </row>
    <row r="66" spans="1:7" x14ac:dyDescent="0.25">
      <c r="A66" s="24" t="s">
        <v>263</v>
      </c>
      <c r="B66" s="12" t="s">
        <v>264</v>
      </c>
      <c r="C66" s="25"/>
      <c r="D66" s="25"/>
      <c r="E66" s="25"/>
      <c r="F66" s="25"/>
      <c r="G66" s="25"/>
    </row>
    <row r="67" spans="1:7" x14ac:dyDescent="0.25">
      <c r="A67" s="22" t="s">
        <v>265</v>
      </c>
      <c r="B67" s="21" t="s">
        <v>266</v>
      </c>
      <c r="C67" s="23">
        <f>SUM(C68)</f>
        <v>35100</v>
      </c>
      <c r="D67" s="23">
        <f>SUM(D68)</f>
        <v>25500</v>
      </c>
      <c r="E67" s="23">
        <f>SUM(E68)</f>
        <v>27500</v>
      </c>
      <c r="F67" s="23">
        <f>SUM(F68)</f>
        <v>22500</v>
      </c>
      <c r="G67" s="23">
        <f>SUM(G68)</f>
        <v>22500</v>
      </c>
    </row>
    <row r="68" spans="1:7" x14ac:dyDescent="0.25">
      <c r="A68" s="24" t="s">
        <v>267</v>
      </c>
      <c r="B68" s="12" t="s">
        <v>268</v>
      </c>
      <c r="C68" s="25">
        <f>'Posebni dio'!D896+'Posebni dio'!D901+'Posebni dio'!D906+'Posebni dio'!D911</f>
        <v>35100</v>
      </c>
      <c r="D68" s="25">
        <f>'Posebni dio'!E896+'Posebni dio'!E901+'Posebni dio'!E906+'Posebni dio'!E911</f>
        <v>25500</v>
      </c>
      <c r="E68" s="25">
        <f>'Posebni dio'!F896+'Posebni dio'!F901+'Posebni dio'!F906+'Posebni dio'!F911</f>
        <v>27500</v>
      </c>
      <c r="F68" s="25">
        <f>'Posebni dio'!G896+'Posebni dio'!G901+'Posebni dio'!G906+'Posebni dio'!G911</f>
        <v>22500</v>
      </c>
      <c r="G68" s="25">
        <f>'Posebni dio'!H896+'Posebni dio'!H901+'Posebni dio'!H906+'Posebni dio'!H911</f>
        <v>22500</v>
      </c>
    </row>
    <row r="69" spans="1:7" x14ac:dyDescent="0.25">
      <c r="A69" s="13">
        <v>10</v>
      </c>
      <c r="B69" s="14" t="s">
        <v>269</v>
      </c>
      <c r="C69" s="15">
        <f>C70+C72+C74</f>
        <v>99090</v>
      </c>
      <c r="D69" s="15">
        <f>D70+D72+D74</f>
        <v>154060</v>
      </c>
      <c r="E69" s="15">
        <f>E70+E72+E74</f>
        <v>154060</v>
      </c>
      <c r="F69" s="15">
        <f>F70+F72+F74</f>
        <v>157190</v>
      </c>
      <c r="G69" s="15">
        <f>G70+G72+G74</f>
        <v>157190</v>
      </c>
    </row>
    <row r="70" spans="1:7" x14ac:dyDescent="0.25">
      <c r="A70" s="22">
        <v>104</v>
      </c>
      <c r="B70" s="21" t="s">
        <v>270</v>
      </c>
      <c r="C70" s="23">
        <f>SUM(C71)</f>
        <v>20000</v>
      </c>
      <c r="D70" s="23">
        <f>SUM(D71)</f>
        <v>20000</v>
      </c>
      <c r="E70" s="23">
        <f>SUM(E71)</f>
        <v>20000</v>
      </c>
      <c r="F70" s="23">
        <f>SUM(F71)</f>
        <v>20000</v>
      </c>
      <c r="G70" s="23">
        <f>SUM(G71)</f>
        <v>20000</v>
      </c>
    </row>
    <row r="71" spans="1:7" x14ac:dyDescent="0.25">
      <c r="A71" s="24">
        <v>1040</v>
      </c>
      <c r="B71" s="12" t="s">
        <v>270</v>
      </c>
      <c r="C71" s="25">
        <f>'Posebni dio'!D937</f>
        <v>20000</v>
      </c>
      <c r="D71" s="25">
        <f>'Posebni dio'!E937</f>
        <v>20000</v>
      </c>
      <c r="E71" s="25">
        <f>'Posebni dio'!F937</f>
        <v>20000</v>
      </c>
      <c r="F71" s="25">
        <f>'Posebni dio'!G937</f>
        <v>20000</v>
      </c>
      <c r="G71" s="25">
        <f>'Posebni dio'!H937</f>
        <v>20000</v>
      </c>
    </row>
    <row r="72" spans="1:7" x14ac:dyDescent="0.25">
      <c r="A72" s="22" t="s">
        <v>271</v>
      </c>
      <c r="B72" s="21" t="s">
        <v>272</v>
      </c>
      <c r="C72" s="23">
        <f>SUM(C73)</f>
        <v>4300</v>
      </c>
      <c r="D72" s="23">
        <f>SUM(D73)</f>
        <v>24300</v>
      </c>
      <c r="E72" s="23">
        <f>SUM(E73)</f>
        <v>24300</v>
      </c>
      <c r="F72" s="23">
        <f>SUM(F73)</f>
        <v>24300</v>
      </c>
      <c r="G72" s="23">
        <f>SUM(G73)</f>
        <v>24300</v>
      </c>
    </row>
    <row r="73" spans="1:7" x14ac:dyDescent="0.25">
      <c r="A73" s="24" t="s">
        <v>273</v>
      </c>
      <c r="B73" s="12" t="s">
        <v>272</v>
      </c>
      <c r="C73" s="25">
        <f>'Posebni dio'!D963+'Posebni dio'!D971+'Posebni dio'!D976</f>
        <v>4300</v>
      </c>
      <c r="D73" s="25">
        <f>'Posebni dio'!E963+'Posebni dio'!E971+'Posebni dio'!E976</f>
        <v>24300</v>
      </c>
      <c r="E73" s="25">
        <f>'Posebni dio'!F963+'Posebni dio'!F971+'Posebni dio'!F976</f>
        <v>24300</v>
      </c>
      <c r="F73" s="25">
        <f>'Posebni dio'!G963+'Posebni dio'!G971+'Posebni dio'!G976</f>
        <v>24300</v>
      </c>
      <c r="G73" s="25">
        <f>'Posebni dio'!H963+'Posebni dio'!H971+'Posebni dio'!H976</f>
        <v>24300</v>
      </c>
    </row>
    <row r="74" spans="1:7" ht="26.4" x14ac:dyDescent="0.25">
      <c r="A74" s="22" t="s">
        <v>274</v>
      </c>
      <c r="B74" s="21" t="s">
        <v>275</v>
      </c>
      <c r="C74" s="23">
        <f>SUM(C75)</f>
        <v>74790</v>
      </c>
      <c r="D74" s="23">
        <f>SUM(D75)</f>
        <v>109760</v>
      </c>
      <c r="E74" s="23">
        <f>SUM(E75)</f>
        <v>109760</v>
      </c>
      <c r="F74" s="23">
        <f>SUM(F75)</f>
        <v>112890</v>
      </c>
      <c r="G74" s="23">
        <f>SUM(G75)</f>
        <v>112890</v>
      </c>
    </row>
    <row r="75" spans="1:7" ht="26.4" x14ac:dyDescent="0.25">
      <c r="A75" s="24" t="s">
        <v>276</v>
      </c>
      <c r="B75" s="12" t="s">
        <v>275</v>
      </c>
      <c r="C75" s="25">
        <f>'Posebni dio'!D873+'Posebni dio'!D878+'Posebni dio'!D883+'Posebni dio'!D942+'Posebni dio'!D953+'Posebni dio'!D958</f>
        <v>74790</v>
      </c>
      <c r="D75" s="25">
        <f>'Posebni dio'!E873+'Posebni dio'!E878+'Posebni dio'!E883+'Posebni dio'!E942+'Posebni dio'!E953+'Posebni dio'!E958</f>
        <v>109760</v>
      </c>
      <c r="E75" s="25">
        <f>'Posebni dio'!F873+'Posebni dio'!F878+'Posebni dio'!F883+'Posebni dio'!F942+'Posebni dio'!F953+'Posebni dio'!F958</f>
        <v>109760</v>
      </c>
      <c r="F75" s="25">
        <f>'Posebni dio'!G873+'Posebni dio'!G878+'Posebni dio'!G883+'Posebni dio'!G942+'Posebni dio'!G953+'Posebni dio'!G958</f>
        <v>112890</v>
      </c>
      <c r="G75" s="25">
        <f>'Posebni dio'!H873+'Posebni dio'!H878+'Posebni dio'!H883+'Posebni dio'!H942+'Posebni dio'!H953+'Posebni dio'!H958</f>
        <v>112890</v>
      </c>
    </row>
    <row r="76" spans="1:7" x14ac:dyDescent="0.25">
      <c r="A76" s="11"/>
      <c r="B76" s="16" t="s">
        <v>277</v>
      </c>
      <c r="C76" s="17">
        <f>C10+C14+C19+C33+C38+C49+C52+C61+C69</f>
        <v>5241460</v>
      </c>
      <c r="D76" s="17">
        <f>D10+D14+D19+D33+D38+D49+D52+D61+D69</f>
        <v>4815070</v>
      </c>
      <c r="E76" s="17">
        <f>E10+E14+E19+E33+E38+E49+E52+E61+E69</f>
        <v>6319920</v>
      </c>
      <c r="F76" s="17">
        <f>F10+F14+F19+F33+F38+F49+F52+F61+F69</f>
        <v>2872560</v>
      </c>
      <c r="G76" s="17">
        <f>G10+G14+G19+G33+G38+G49+G52+G61+G69</f>
        <v>2761560</v>
      </c>
    </row>
    <row r="77" spans="1:7" x14ac:dyDescent="0.25">
      <c r="C77" s="10"/>
      <c r="D77" s="10"/>
      <c r="E77" s="10"/>
      <c r="F77" s="9"/>
      <c r="G77" s="10"/>
    </row>
    <row r="78" spans="1:7" x14ac:dyDescent="0.25">
      <c r="C78" s="10"/>
      <c r="D78" s="10"/>
      <c r="E78" s="10"/>
      <c r="F78" s="10"/>
      <c r="G78" s="10"/>
    </row>
    <row r="80" spans="1:7" x14ac:dyDescent="0.25">
      <c r="C80" s="10"/>
      <c r="D80" s="10"/>
      <c r="E80" s="10"/>
      <c r="F80" s="10"/>
      <c r="G80" s="10"/>
    </row>
    <row r="82" spans="3:7" x14ac:dyDescent="0.25">
      <c r="C82" s="10"/>
      <c r="D82" s="10"/>
      <c r="E82" s="10"/>
      <c r="F82" s="10"/>
      <c r="G82" s="10"/>
    </row>
    <row r="83" spans="3:7" x14ac:dyDescent="0.25">
      <c r="C83" s="10"/>
      <c r="D83" s="10"/>
      <c r="E83" s="10"/>
      <c r="F83" s="10"/>
      <c r="G83" s="10"/>
    </row>
    <row r="84" spans="3:7" x14ac:dyDescent="0.25">
      <c r="C84" s="10"/>
      <c r="D84" s="10"/>
      <c r="E84" s="10"/>
      <c r="F84" s="10"/>
      <c r="G84" s="10"/>
    </row>
    <row r="85" spans="3:7" x14ac:dyDescent="0.25">
      <c r="C85" s="10"/>
      <c r="D85" s="10"/>
      <c r="E85" s="10"/>
      <c r="F85" s="10"/>
      <c r="G85" s="10"/>
    </row>
    <row r="86" spans="3:7" x14ac:dyDescent="0.25">
      <c r="C86" s="10"/>
      <c r="D86" s="10"/>
      <c r="E86" s="10"/>
      <c r="F86" s="10"/>
      <c r="G86" s="10"/>
    </row>
  </sheetData>
  <mergeCells count="4">
    <mergeCell ref="A1:G1"/>
    <mergeCell ref="A3:G3"/>
    <mergeCell ref="A5:G5"/>
    <mergeCell ref="A7:G7"/>
  </mergeCells>
  <pageMargins left="0.31496062992125984" right="0.31496062992125984" top="0.74803149606299213" bottom="0.74803149606299213" header="0.31496062992125984" footer="0.31496062992125984"/>
  <pageSetup paperSize="9" scale="9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7"/>
  <sheetViews>
    <sheetView workbookViewId="0">
      <selection activeCell="E16" sqref="E16"/>
    </sheetView>
  </sheetViews>
  <sheetFormatPr defaultColWidth="9.109375" defaultRowHeight="14.4" x14ac:dyDescent="0.3"/>
  <cols>
    <col min="1" max="1" width="7.44140625" style="27" bestFit="1" customWidth="1"/>
    <col min="2" max="2" width="8.44140625" style="27" bestFit="1" customWidth="1"/>
    <col min="3" max="8" width="25.33203125" style="27" customWidth="1"/>
    <col min="9" max="16384" width="9.109375" style="27"/>
  </cols>
  <sheetData>
    <row r="1" spans="1:8" ht="42" customHeight="1" x14ac:dyDescent="0.3">
      <c r="A1" s="176" t="s">
        <v>357</v>
      </c>
      <c r="B1" s="176"/>
      <c r="C1" s="176"/>
      <c r="D1" s="176"/>
      <c r="E1" s="176"/>
      <c r="F1" s="176"/>
      <c r="G1" s="176"/>
      <c r="H1" s="176"/>
    </row>
    <row r="2" spans="1:8" ht="18" customHeight="1" x14ac:dyDescent="0.3">
      <c r="A2" s="28"/>
      <c r="B2" s="28"/>
      <c r="C2" s="28"/>
      <c r="D2" s="28"/>
      <c r="E2" s="28"/>
      <c r="F2" s="28"/>
      <c r="G2" s="28"/>
      <c r="H2" s="28"/>
    </row>
    <row r="3" spans="1:8" ht="15.75" customHeight="1" x14ac:dyDescent="0.3">
      <c r="A3" s="176" t="s">
        <v>161</v>
      </c>
      <c r="B3" s="176"/>
      <c r="C3" s="176"/>
      <c r="D3" s="176"/>
      <c r="E3" s="176"/>
      <c r="F3" s="176"/>
      <c r="G3" s="176"/>
      <c r="H3" s="176"/>
    </row>
    <row r="4" spans="1:8" ht="17.399999999999999" x14ac:dyDescent="0.3">
      <c r="A4" s="28"/>
      <c r="B4" s="28"/>
      <c r="C4" s="28"/>
      <c r="D4" s="28"/>
      <c r="E4" s="28"/>
      <c r="F4" s="28"/>
      <c r="G4" s="29"/>
      <c r="H4" s="29"/>
    </row>
    <row r="5" spans="1:8" ht="18" customHeight="1" x14ac:dyDescent="0.3">
      <c r="A5" s="176" t="s">
        <v>321</v>
      </c>
      <c r="B5" s="176"/>
      <c r="C5" s="176"/>
      <c r="D5" s="176"/>
      <c r="E5" s="176"/>
      <c r="F5" s="176"/>
      <c r="G5" s="176"/>
      <c r="H5" s="176"/>
    </row>
    <row r="6" spans="1:8" ht="17.399999999999999" x14ac:dyDescent="0.3">
      <c r="A6" s="28"/>
      <c r="B6" s="28"/>
      <c r="C6" s="28"/>
      <c r="D6" s="28"/>
      <c r="E6" s="28"/>
      <c r="F6" s="28"/>
      <c r="G6" s="29"/>
      <c r="H6" s="29"/>
    </row>
    <row r="7" spans="1:8" ht="26.4" x14ac:dyDescent="0.3">
      <c r="A7" s="36" t="s">
        <v>279</v>
      </c>
      <c r="B7" s="35" t="s">
        <v>280</v>
      </c>
      <c r="C7" s="35" t="s">
        <v>165</v>
      </c>
      <c r="D7" s="36" t="s">
        <v>345</v>
      </c>
      <c r="E7" s="36" t="s">
        <v>349</v>
      </c>
      <c r="F7" s="36" t="s">
        <v>361</v>
      </c>
      <c r="G7" s="36" t="s">
        <v>344</v>
      </c>
      <c r="H7" s="36" t="s">
        <v>360</v>
      </c>
    </row>
    <row r="8" spans="1:8" x14ac:dyDescent="0.3">
      <c r="A8" s="39"/>
      <c r="B8" s="40"/>
      <c r="C8" s="41" t="s">
        <v>322</v>
      </c>
      <c r="D8" s="46">
        <f>D9</f>
        <v>1071000</v>
      </c>
      <c r="E8" s="46">
        <f t="shared" ref="E8:H9" si="0">E9</f>
        <v>0</v>
      </c>
      <c r="F8" s="46">
        <f t="shared" si="0"/>
        <v>0</v>
      </c>
      <c r="G8" s="46">
        <f t="shared" si="0"/>
        <v>0</v>
      </c>
      <c r="H8" s="46">
        <f t="shared" si="0"/>
        <v>0</v>
      </c>
    </row>
    <row r="9" spans="1:8" ht="26.4" x14ac:dyDescent="0.3">
      <c r="A9" s="30">
        <v>8</v>
      </c>
      <c r="B9" s="30"/>
      <c r="C9" s="30" t="s">
        <v>323</v>
      </c>
      <c r="D9" s="50">
        <f>D10</f>
        <v>1071000</v>
      </c>
      <c r="E9" s="50">
        <f t="shared" si="0"/>
        <v>0</v>
      </c>
      <c r="F9" s="50">
        <f t="shared" si="0"/>
        <v>0</v>
      </c>
      <c r="G9" s="50">
        <f t="shared" si="0"/>
        <v>0</v>
      </c>
      <c r="H9" s="50">
        <f t="shared" si="0"/>
        <v>0</v>
      </c>
    </row>
    <row r="10" spans="1:8" x14ac:dyDescent="0.3">
      <c r="A10" s="30"/>
      <c r="B10" s="33">
        <v>84</v>
      </c>
      <c r="C10" s="33" t="s">
        <v>324</v>
      </c>
      <c r="D10" s="52">
        <f>'Račun financiranja po izvorima'!B10</f>
        <v>1071000</v>
      </c>
      <c r="E10" s="52">
        <v>0</v>
      </c>
      <c r="F10" s="52">
        <f>'Račun financiranja po izvorima'!D10</f>
        <v>0</v>
      </c>
      <c r="G10" s="52">
        <f>'Račun financiranja po izvorima'!E10</f>
        <v>0</v>
      </c>
      <c r="H10" s="52">
        <f>'Račun financiranja po izvorima'!F10</f>
        <v>0</v>
      </c>
    </row>
    <row r="11" spans="1:8" x14ac:dyDescent="0.3">
      <c r="A11" s="30"/>
      <c r="B11" s="33"/>
      <c r="C11" s="43"/>
      <c r="D11" s="52"/>
      <c r="E11" s="53"/>
      <c r="F11" s="53"/>
      <c r="G11" s="53"/>
      <c r="H11" s="53"/>
    </row>
    <row r="12" spans="1:8" x14ac:dyDescent="0.3">
      <c r="A12" s="30"/>
      <c r="B12" s="33"/>
      <c r="C12" s="41" t="s">
        <v>325</v>
      </c>
      <c r="D12" s="56">
        <f>D13</f>
        <v>296360.07999999996</v>
      </c>
      <c r="E12" s="56">
        <f t="shared" ref="E12:H13" si="1">E13</f>
        <v>82384.61</v>
      </c>
      <c r="F12" s="56">
        <f t="shared" si="1"/>
        <v>82384.61</v>
      </c>
      <c r="G12" s="56">
        <f t="shared" si="1"/>
        <v>82384.61</v>
      </c>
      <c r="H12" s="56">
        <f t="shared" si="1"/>
        <v>82384.61</v>
      </c>
    </row>
    <row r="13" spans="1:8" ht="26.4" x14ac:dyDescent="0.3">
      <c r="A13" s="32">
        <v>5</v>
      </c>
      <c r="B13" s="32"/>
      <c r="C13" s="37" t="s">
        <v>24</v>
      </c>
      <c r="D13" s="50">
        <f>D14</f>
        <v>296360.07999999996</v>
      </c>
      <c r="E13" s="50">
        <f t="shared" si="1"/>
        <v>82384.61</v>
      </c>
      <c r="F13" s="50">
        <f t="shared" si="1"/>
        <v>82384.61</v>
      </c>
      <c r="G13" s="50">
        <f t="shared" si="1"/>
        <v>82384.61</v>
      </c>
      <c r="H13" s="50">
        <f t="shared" si="1"/>
        <v>82384.61</v>
      </c>
    </row>
    <row r="14" spans="1:8" ht="26.4" x14ac:dyDescent="0.3">
      <c r="A14" s="33"/>
      <c r="B14" s="33">
        <v>54</v>
      </c>
      <c r="C14" s="38" t="s">
        <v>26</v>
      </c>
      <c r="D14" s="52">
        <f>'Posebni dio'!D40+'Posebni dio'!D52+'Posebni dio'!D57+'Posebni dio'!D60</f>
        <v>296360.07999999996</v>
      </c>
      <c r="E14" s="52">
        <f>'Posebni dio'!E40+'Posebni dio'!E52+'Posebni dio'!E57+'Posebni dio'!E60</f>
        <v>82384.61</v>
      </c>
      <c r="F14" s="52">
        <f>'Posebni dio'!F40+'Posebni dio'!F52+'Posebni dio'!F57+'Posebni dio'!F60</f>
        <v>82384.61</v>
      </c>
      <c r="G14" s="52">
        <f>'Posebni dio'!G40+'Posebni dio'!G52+'Posebni dio'!G57+'Posebni dio'!G60</f>
        <v>82384.61</v>
      </c>
      <c r="H14" s="52">
        <f>'Posebni dio'!H40+'Posebni dio'!H52+'Posebni dio'!H57+'Posebni dio'!H60</f>
        <v>82384.61</v>
      </c>
    </row>
    <row r="16" spans="1:8" x14ac:dyDescent="0.3">
      <c r="D16" s="63">
        <f>D8-D12</f>
        <v>774639.92</v>
      </c>
      <c r="E16" s="63">
        <f>E8-E12</f>
        <v>-82384.61</v>
      </c>
    </row>
    <row r="17" spans="6:6" x14ac:dyDescent="0.3">
      <c r="F17" s="63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7"/>
  <sheetViews>
    <sheetView workbookViewId="0">
      <selection activeCell="A18" sqref="A18"/>
    </sheetView>
  </sheetViews>
  <sheetFormatPr defaultColWidth="9.109375" defaultRowHeight="14.4" x14ac:dyDescent="0.3"/>
  <cols>
    <col min="1" max="6" width="25.33203125" style="27" customWidth="1"/>
    <col min="7" max="16384" width="9.109375" style="27"/>
  </cols>
  <sheetData>
    <row r="1" spans="1:6" ht="42" customHeight="1" x14ac:dyDescent="0.3">
      <c r="A1" s="176" t="s">
        <v>357</v>
      </c>
      <c r="B1" s="176"/>
      <c r="C1" s="176"/>
      <c r="D1" s="176"/>
      <c r="E1" s="176"/>
      <c r="F1" s="176"/>
    </row>
    <row r="2" spans="1:6" ht="18" customHeight="1" x14ac:dyDescent="0.3">
      <c r="A2" s="28"/>
      <c r="B2" s="28"/>
      <c r="C2" s="28"/>
      <c r="D2" s="28"/>
      <c r="E2" s="28"/>
      <c r="F2" s="28"/>
    </row>
    <row r="3" spans="1:6" ht="15.75" customHeight="1" x14ac:dyDescent="0.3">
      <c r="A3" s="176" t="s">
        <v>161</v>
      </c>
      <c r="B3" s="176"/>
      <c r="C3" s="176"/>
      <c r="D3" s="176"/>
      <c r="E3" s="176"/>
      <c r="F3" s="176"/>
    </row>
    <row r="4" spans="1:6" ht="17.399999999999999" x14ac:dyDescent="0.3">
      <c r="A4" s="28"/>
      <c r="B4" s="28"/>
      <c r="C4" s="28"/>
      <c r="D4" s="28"/>
      <c r="E4" s="29"/>
      <c r="F4" s="29"/>
    </row>
    <row r="5" spans="1:6" ht="18" customHeight="1" x14ac:dyDescent="0.3">
      <c r="A5" s="176" t="s">
        <v>326</v>
      </c>
      <c r="B5" s="176"/>
      <c r="C5" s="176"/>
      <c r="D5" s="176"/>
      <c r="E5" s="176"/>
      <c r="F5" s="176"/>
    </row>
    <row r="6" spans="1:6" ht="17.399999999999999" x14ac:dyDescent="0.3">
      <c r="A6" s="28"/>
      <c r="B6" s="28"/>
      <c r="C6" s="28"/>
      <c r="D6" s="28"/>
      <c r="E6" s="29"/>
      <c r="F6" s="29"/>
    </row>
    <row r="7" spans="1:6" ht="26.4" x14ac:dyDescent="0.3">
      <c r="A7" s="36" t="s">
        <v>315</v>
      </c>
      <c r="B7" s="36" t="s">
        <v>345</v>
      </c>
      <c r="C7" s="36" t="s">
        <v>349</v>
      </c>
      <c r="D7" s="36" t="s">
        <v>361</v>
      </c>
      <c r="E7" s="36" t="s">
        <v>344</v>
      </c>
      <c r="F7" s="36" t="s">
        <v>360</v>
      </c>
    </row>
    <row r="8" spans="1:6" x14ac:dyDescent="0.3">
      <c r="A8" s="42" t="s">
        <v>322</v>
      </c>
      <c r="B8" s="46">
        <f>B9</f>
        <v>1071000</v>
      </c>
      <c r="C8" s="46">
        <f t="shared" ref="C8:F9" si="0">C9</f>
        <v>350000</v>
      </c>
      <c r="D8" s="46">
        <f t="shared" si="0"/>
        <v>0</v>
      </c>
      <c r="E8" s="46">
        <f t="shared" si="0"/>
        <v>0</v>
      </c>
      <c r="F8" s="46">
        <f t="shared" si="0"/>
        <v>0</v>
      </c>
    </row>
    <row r="9" spans="1:6" ht="26.4" x14ac:dyDescent="0.3">
      <c r="A9" s="30" t="s">
        <v>327</v>
      </c>
      <c r="B9" s="50">
        <f>B10</f>
        <v>1071000</v>
      </c>
      <c r="C9" s="50">
        <f t="shared" si="0"/>
        <v>350000</v>
      </c>
      <c r="D9" s="50">
        <f t="shared" si="0"/>
        <v>0</v>
      </c>
      <c r="E9" s="50">
        <f t="shared" si="0"/>
        <v>0</v>
      </c>
      <c r="F9" s="50">
        <f t="shared" si="0"/>
        <v>0</v>
      </c>
    </row>
    <row r="10" spans="1:6" ht="26.4" x14ac:dyDescent="0.3">
      <c r="A10" s="34" t="s">
        <v>328</v>
      </c>
      <c r="B10" s="47">
        <f>'Posebni dio'!D247</f>
        <v>1071000</v>
      </c>
      <c r="C10" s="47">
        <f>'Posebni dio'!E247</f>
        <v>350000</v>
      </c>
      <c r="D10" s="47">
        <v>0</v>
      </c>
      <c r="E10" s="47">
        <f>'Posebni dio'!G247</f>
        <v>0</v>
      </c>
      <c r="F10" s="47">
        <f>'Posebni dio'!H247</f>
        <v>0</v>
      </c>
    </row>
    <row r="11" spans="1:6" x14ac:dyDescent="0.3">
      <c r="A11" s="34" t="s">
        <v>329</v>
      </c>
      <c r="B11" s="47"/>
      <c r="C11" s="48"/>
      <c r="D11" s="48"/>
      <c r="E11" s="48"/>
      <c r="F11" s="48"/>
    </row>
    <row r="12" spans="1:6" x14ac:dyDescent="0.3">
      <c r="A12" s="34"/>
      <c r="B12" s="47"/>
      <c r="C12" s="48"/>
      <c r="D12" s="48"/>
      <c r="E12" s="48"/>
      <c r="F12" s="48"/>
    </row>
    <row r="13" spans="1:6" x14ac:dyDescent="0.3">
      <c r="A13" s="42" t="s">
        <v>325</v>
      </c>
      <c r="B13" s="57">
        <f>B14+B16</f>
        <v>296360.07999999996</v>
      </c>
      <c r="C13" s="57">
        <f>C14+C16</f>
        <v>82384.61</v>
      </c>
      <c r="D13" s="57">
        <f>D14+D16</f>
        <v>82384.61</v>
      </c>
      <c r="E13" s="57">
        <f>E14+E16</f>
        <v>82384.61</v>
      </c>
      <c r="F13" s="57">
        <f>F14+F16</f>
        <v>82384.61</v>
      </c>
    </row>
    <row r="14" spans="1:6" x14ac:dyDescent="0.3">
      <c r="A14" s="30" t="s">
        <v>316</v>
      </c>
      <c r="B14" s="49">
        <f>B15</f>
        <v>0</v>
      </c>
      <c r="C14" s="49">
        <f>C15</f>
        <v>0</v>
      </c>
      <c r="D14" s="49">
        <f>D15</f>
        <v>0</v>
      </c>
      <c r="E14" s="49">
        <f>E15</f>
        <v>0</v>
      </c>
      <c r="F14" s="49">
        <f>F15</f>
        <v>0</v>
      </c>
    </row>
    <row r="15" spans="1:6" x14ac:dyDescent="0.3">
      <c r="A15" s="31" t="s">
        <v>330</v>
      </c>
      <c r="B15" s="47">
        <f>'Posebni dio'!D51</f>
        <v>0</v>
      </c>
      <c r="C15" s="47">
        <v>0</v>
      </c>
      <c r="D15" s="47">
        <f>'Posebni dio'!F51</f>
        <v>0</v>
      </c>
      <c r="E15" s="47">
        <f>'Posebni dio'!G51</f>
        <v>0</v>
      </c>
      <c r="F15" s="47">
        <f>'Posebni dio'!H51</f>
        <v>0</v>
      </c>
    </row>
    <row r="16" spans="1:6" x14ac:dyDescent="0.3">
      <c r="A16" s="30" t="s">
        <v>319</v>
      </c>
      <c r="B16" s="49">
        <f>B17</f>
        <v>296360.07999999996</v>
      </c>
      <c r="C16" s="49">
        <f>C17</f>
        <v>82384.61</v>
      </c>
      <c r="D16" s="49">
        <f>D17</f>
        <v>82384.61</v>
      </c>
      <c r="E16" s="49">
        <f>E17</f>
        <v>82384.61</v>
      </c>
      <c r="F16" s="49">
        <f>F17</f>
        <v>82384.61</v>
      </c>
    </row>
    <row r="17" spans="1:6" x14ac:dyDescent="0.3">
      <c r="A17" s="31" t="s">
        <v>388</v>
      </c>
      <c r="B17" s="47">
        <f>'Posebni dio'!D56+'Posebni dio'!D59</f>
        <v>296360.07999999996</v>
      </c>
      <c r="C17" s="47">
        <f>'Posebni dio'!E56+'Posebni dio'!E59</f>
        <v>82384.61</v>
      </c>
      <c r="D17" s="47">
        <f>'Posebni dio'!F56+'Posebni dio'!F59</f>
        <v>82384.61</v>
      </c>
      <c r="E17" s="47">
        <f>'Posebni dio'!G56+'Posebni dio'!G59</f>
        <v>82384.61</v>
      </c>
      <c r="F17" s="47">
        <f>'Posebni dio'!H56+'Posebni dio'!H59</f>
        <v>82384.61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043"/>
  <sheetViews>
    <sheetView topLeftCell="A991" zoomScale="70" zoomScaleNormal="70" workbookViewId="0">
      <selection activeCell="I417" sqref="I417"/>
    </sheetView>
  </sheetViews>
  <sheetFormatPr defaultColWidth="9.109375" defaultRowHeight="12.75" customHeight="1" x14ac:dyDescent="0.25"/>
  <cols>
    <col min="1" max="1" width="5" style="1" customWidth="1"/>
    <col min="2" max="2" width="5" style="1" hidden="1" customWidth="1"/>
    <col min="3" max="3" width="73.44140625" style="1" customWidth="1"/>
    <col min="4" max="6" width="18.6640625" style="1" customWidth="1"/>
    <col min="7" max="7" width="19.44140625" style="1" customWidth="1"/>
    <col min="8" max="8" width="18.6640625" style="1" customWidth="1"/>
    <col min="9" max="10" width="9.109375" style="1"/>
    <col min="11" max="11" width="9.88671875" style="1" bestFit="1" customWidth="1"/>
    <col min="12" max="16384" width="9.109375" style="1"/>
  </cols>
  <sheetData>
    <row r="1" spans="1:21" ht="22.5" customHeight="1" x14ac:dyDescent="0.25">
      <c r="A1" s="181" t="s">
        <v>357</v>
      </c>
      <c r="B1" s="181"/>
      <c r="C1" s="181"/>
      <c r="D1" s="181"/>
      <c r="E1" s="181"/>
      <c r="F1" s="181"/>
      <c r="G1" s="181"/>
      <c r="H1" s="181"/>
    </row>
    <row r="2" spans="1:21" ht="12.75" customHeight="1" x14ac:dyDescent="0.25">
      <c r="A2" s="2"/>
      <c r="B2" s="2"/>
      <c r="C2" s="2"/>
      <c r="D2" s="2"/>
    </row>
    <row r="3" spans="1:21" ht="15.6" x14ac:dyDescent="0.25">
      <c r="A3" s="182" t="s">
        <v>0</v>
      </c>
      <c r="B3" s="182"/>
      <c r="C3" s="182"/>
      <c r="D3" s="182"/>
      <c r="E3" s="182"/>
      <c r="F3" s="182"/>
      <c r="G3" s="182"/>
      <c r="H3" s="182"/>
    </row>
    <row r="4" spans="1:21" ht="13.2" x14ac:dyDescent="0.25"/>
    <row r="5" spans="1:21" ht="39.6" x14ac:dyDescent="0.25">
      <c r="A5" s="129" t="s">
        <v>1</v>
      </c>
      <c r="B5" s="130"/>
      <c r="C5" s="131" t="s">
        <v>2</v>
      </c>
      <c r="D5" s="132" t="s">
        <v>345</v>
      </c>
      <c r="E5" s="132" t="s">
        <v>349</v>
      </c>
      <c r="F5" s="132" t="s">
        <v>361</v>
      </c>
      <c r="G5" s="132" t="s">
        <v>344</v>
      </c>
      <c r="H5" s="132" t="s">
        <v>360</v>
      </c>
    </row>
    <row r="7" spans="1:21" ht="12.75" customHeight="1" x14ac:dyDescent="0.25">
      <c r="A7" s="133" t="s">
        <v>4</v>
      </c>
      <c r="B7" s="133"/>
      <c r="C7" s="133"/>
      <c r="D7" s="134">
        <f>D8</f>
        <v>26200</v>
      </c>
      <c r="E7" s="134">
        <f>E8</f>
        <v>26200</v>
      </c>
      <c r="F7" s="134">
        <f>F8</f>
        <v>26200</v>
      </c>
      <c r="G7" s="134">
        <f>G8</f>
        <v>26200</v>
      </c>
      <c r="H7" s="134">
        <f>H8</f>
        <v>26200</v>
      </c>
    </row>
    <row r="8" spans="1:21" ht="12.75" customHeight="1" x14ac:dyDescent="0.25">
      <c r="A8" s="135" t="s">
        <v>5</v>
      </c>
      <c r="B8" s="135"/>
      <c r="C8" s="135"/>
      <c r="D8" s="136">
        <f>D12</f>
        <v>26200</v>
      </c>
      <c r="E8" s="136">
        <f>E12</f>
        <v>26200</v>
      </c>
      <c r="F8" s="136">
        <f>F12</f>
        <v>26200</v>
      </c>
      <c r="G8" s="136">
        <f>G12</f>
        <v>26200</v>
      </c>
      <c r="H8" s="136">
        <f>H12</f>
        <v>26200</v>
      </c>
    </row>
    <row r="9" spans="1:21" ht="13.2" x14ac:dyDescent="0.25">
      <c r="A9" s="133" t="s">
        <v>17</v>
      </c>
      <c r="B9" s="133"/>
      <c r="C9" s="133"/>
      <c r="D9" s="134">
        <f>D10</f>
        <v>5511620.0800000001</v>
      </c>
      <c r="E9" s="134">
        <f>E10</f>
        <v>4871254.6099999994</v>
      </c>
      <c r="F9" s="134">
        <f>F10</f>
        <v>6376104.6099999994</v>
      </c>
      <c r="G9" s="134">
        <f>G10</f>
        <v>2928744.61</v>
      </c>
      <c r="H9" s="134">
        <f>H10</f>
        <v>2817744.61</v>
      </c>
    </row>
    <row r="10" spans="1:21" ht="13.2" x14ac:dyDescent="0.25">
      <c r="A10" s="135" t="s">
        <v>18</v>
      </c>
      <c r="B10" s="135"/>
      <c r="C10" s="135"/>
      <c r="D10" s="136">
        <f>D27</f>
        <v>5511620.0800000001</v>
      </c>
      <c r="E10" s="136">
        <f>E27</f>
        <v>4871254.6099999994</v>
      </c>
      <c r="F10" s="136">
        <f>F27</f>
        <v>6376104.6099999994</v>
      </c>
      <c r="G10" s="136">
        <f>G27</f>
        <v>2928744.61</v>
      </c>
      <c r="H10" s="136">
        <f>H27</f>
        <v>2817744.61</v>
      </c>
    </row>
    <row r="11" spans="1:21" ht="27" customHeight="1" x14ac:dyDescent="0.25">
      <c r="A11" s="137" t="s">
        <v>3</v>
      </c>
      <c r="B11" s="137"/>
      <c r="C11" s="137"/>
      <c r="D11" s="138">
        <f>D12+D26</f>
        <v>5537820.0800000001</v>
      </c>
      <c r="E11" s="138">
        <f>E12+E26</f>
        <v>4897454.6099999994</v>
      </c>
      <c r="F11" s="138">
        <f>F12+F26</f>
        <v>6402304.6099999994</v>
      </c>
      <c r="G11" s="138">
        <f>G12+G26</f>
        <v>2954944.61</v>
      </c>
      <c r="H11" s="138">
        <f>H12+H26</f>
        <v>2843944.61</v>
      </c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</row>
    <row r="12" spans="1:21" ht="13.2" hidden="1" x14ac:dyDescent="0.25">
      <c r="A12" s="133" t="s">
        <v>4</v>
      </c>
      <c r="B12" s="133"/>
      <c r="C12" s="133"/>
      <c r="D12" s="134">
        <f t="shared" ref="D12:H13" si="0">D13</f>
        <v>26200</v>
      </c>
      <c r="E12" s="134">
        <f t="shared" si="0"/>
        <v>26200</v>
      </c>
      <c r="F12" s="134">
        <f t="shared" si="0"/>
        <v>26200</v>
      </c>
      <c r="G12" s="134">
        <f t="shared" si="0"/>
        <v>26200</v>
      </c>
      <c r="H12" s="134">
        <f t="shared" si="0"/>
        <v>26200</v>
      </c>
    </row>
    <row r="13" spans="1:21" ht="13.2" hidden="1" x14ac:dyDescent="0.25">
      <c r="A13" s="135" t="s">
        <v>5</v>
      </c>
      <c r="B13" s="135"/>
      <c r="C13" s="135"/>
      <c r="D13" s="136">
        <f>D14</f>
        <v>26200</v>
      </c>
      <c r="E13" s="136">
        <f t="shared" si="0"/>
        <v>26200</v>
      </c>
      <c r="F13" s="136">
        <f t="shared" si="0"/>
        <v>26200</v>
      </c>
      <c r="G13" s="136">
        <f t="shared" si="0"/>
        <v>26200</v>
      </c>
      <c r="H13" s="136">
        <f t="shared" si="0"/>
        <v>26200</v>
      </c>
    </row>
    <row r="14" spans="1:21" ht="13.2" x14ac:dyDescent="0.25">
      <c r="A14" s="139" t="s">
        <v>6</v>
      </c>
      <c r="B14" s="139"/>
      <c r="C14" s="139"/>
      <c r="D14" s="140">
        <f>D15+D20</f>
        <v>26200</v>
      </c>
      <c r="E14" s="140">
        <f>E15+E20</f>
        <v>26200</v>
      </c>
      <c r="F14" s="140">
        <f>F15+F20</f>
        <v>26200</v>
      </c>
      <c r="G14" s="140">
        <f>G15+G20</f>
        <v>26200</v>
      </c>
      <c r="H14" s="140">
        <f>H15+H20</f>
        <v>26200</v>
      </c>
      <c r="L14" s="122"/>
      <c r="M14" s="122"/>
      <c r="N14" s="122"/>
      <c r="O14" s="122"/>
    </row>
    <row r="15" spans="1:21" ht="13.2" x14ac:dyDescent="0.25">
      <c r="A15" s="141" t="s">
        <v>7</v>
      </c>
      <c r="B15" s="141"/>
      <c r="C15" s="141"/>
      <c r="D15" s="142">
        <f t="shared" ref="D15:H18" si="1">D16</f>
        <v>25000</v>
      </c>
      <c r="E15" s="142">
        <f t="shared" si="1"/>
        <v>25000</v>
      </c>
      <c r="F15" s="142">
        <f t="shared" si="1"/>
        <v>25000</v>
      </c>
      <c r="G15" s="142">
        <f t="shared" si="1"/>
        <v>25000</v>
      </c>
      <c r="H15" s="142">
        <f t="shared" si="1"/>
        <v>25000</v>
      </c>
    </row>
    <row r="16" spans="1:21" ht="13.2" x14ac:dyDescent="0.25">
      <c r="A16" s="143" t="s">
        <v>8</v>
      </c>
      <c r="B16" s="143"/>
      <c r="C16" s="143"/>
      <c r="D16" s="144">
        <f t="shared" si="1"/>
        <v>25000</v>
      </c>
      <c r="E16" s="144">
        <f t="shared" si="1"/>
        <v>25000</v>
      </c>
      <c r="F16" s="144">
        <f t="shared" si="1"/>
        <v>25000</v>
      </c>
      <c r="G16" s="144">
        <f t="shared" si="1"/>
        <v>25000</v>
      </c>
      <c r="H16" s="144">
        <f t="shared" si="1"/>
        <v>25000</v>
      </c>
    </row>
    <row r="17" spans="1:8" ht="13.2" x14ac:dyDescent="0.25">
      <c r="A17" s="145" t="s">
        <v>9</v>
      </c>
      <c r="B17" s="145"/>
      <c r="C17" s="145"/>
      <c r="D17" s="146">
        <f t="shared" si="1"/>
        <v>25000</v>
      </c>
      <c r="E17" s="146">
        <f t="shared" si="1"/>
        <v>25000</v>
      </c>
      <c r="F17" s="146">
        <f t="shared" si="1"/>
        <v>25000</v>
      </c>
      <c r="G17" s="146">
        <f t="shared" si="1"/>
        <v>25000</v>
      </c>
      <c r="H17" s="146">
        <f t="shared" si="1"/>
        <v>25000</v>
      </c>
    </row>
    <row r="18" spans="1:8" ht="13.2" x14ac:dyDescent="0.25">
      <c r="A18" s="147" t="s">
        <v>10</v>
      </c>
      <c r="B18" s="147">
        <v>11</v>
      </c>
      <c r="C18" s="147" t="s">
        <v>11</v>
      </c>
      <c r="D18" s="125">
        <f t="shared" si="1"/>
        <v>25000</v>
      </c>
      <c r="E18" s="125">
        <f t="shared" si="1"/>
        <v>25000</v>
      </c>
      <c r="F18" s="125">
        <f t="shared" si="1"/>
        <v>25000</v>
      </c>
      <c r="G18" s="125">
        <f t="shared" si="1"/>
        <v>25000</v>
      </c>
      <c r="H18" s="125">
        <f t="shared" si="1"/>
        <v>25000</v>
      </c>
    </row>
    <row r="19" spans="1:8" s="3" customFormat="1" ht="13.2" x14ac:dyDescent="0.25">
      <c r="A19" s="3" t="s">
        <v>12</v>
      </c>
      <c r="B19" s="3">
        <v>11</v>
      </c>
      <c r="C19" s="3" t="s">
        <v>13</v>
      </c>
      <c r="D19" s="4">
        <v>25000</v>
      </c>
      <c r="E19" s="4">
        <v>25000</v>
      </c>
      <c r="F19" s="4">
        <v>25000</v>
      </c>
      <c r="G19" s="4">
        <v>25000</v>
      </c>
      <c r="H19" s="4">
        <v>25000</v>
      </c>
    </row>
    <row r="20" spans="1:8" ht="13.2" x14ac:dyDescent="0.25">
      <c r="A20" s="69" t="s">
        <v>14</v>
      </c>
      <c r="B20" s="69"/>
      <c r="C20" s="69"/>
      <c r="D20" s="142">
        <f t="shared" ref="D20:H23" si="2">D21</f>
        <v>1200</v>
      </c>
      <c r="E20" s="142">
        <f t="shared" si="2"/>
        <v>1200</v>
      </c>
      <c r="F20" s="142">
        <f t="shared" si="2"/>
        <v>1200</v>
      </c>
      <c r="G20" s="142">
        <f t="shared" si="2"/>
        <v>1199.9999999999998</v>
      </c>
      <c r="H20" s="142">
        <f t="shared" si="2"/>
        <v>1199.9999999999998</v>
      </c>
    </row>
    <row r="21" spans="1:8" ht="13.2" x14ac:dyDescent="0.25">
      <c r="A21" s="117" t="s">
        <v>8</v>
      </c>
      <c r="B21" s="117"/>
      <c r="C21" s="117"/>
      <c r="D21" s="144">
        <f t="shared" si="2"/>
        <v>1200</v>
      </c>
      <c r="E21" s="144">
        <f t="shared" si="2"/>
        <v>1200</v>
      </c>
      <c r="F21" s="144">
        <f t="shared" si="2"/>
        <v>1200</v>
      </c>
      <c r="G21" s="144">
        <f t="shared" si="2"/>
        <v>1199.9999999999998</v>
      </c>
      <c r="H21" s="144">
        <f t="shared" si="2"/>
        <v>1199.9999999999998</v>
      </c>
    </row>
    <row r="22" spans="1:8" ht="13.2" x14ac:dyDescent="0.25">
      <c r="A22" s="114" t="s">
        <v>9</v>
      </c>
      <c r="B22" s="114"/>
      <c r="C22" s="114"/>
      <c r="D22" s="146">
        <f t="shared" si="2"/>
        <v>1200</v>
      </c>
      <c r="E22" s="146">
        <f t="shared" si="2"/>
        <v>1200</v>
      </c>
      <c r="F22" s="146">
        <f t="shared" si="2"/>
        <v>1200</v>
      </c>
      <c r="G22" s="146">
        <f t="shared" si="2"/>
        <v>1199.9999999999998</v>
      </c>
      <c r="H22" s="146">
        <f t="shared" si="2"/>
        <v>1199.9999999999998</v>
      </c>
    </row>
    <row r="23" spans="1:8" ht="13.2" x14ac:dyDescent="0.25">
      <c r="A23" s="2" t="s">
        <v>10</v>
      </c>
      <c r="B23" s="2">
        <v>11</v>
      </c>
      <c r="C23" s="2" t="s">
        <v>11</v>
      </c>
      <c r="D23" s="125">
        <f t="shared" si="2"/>
        <v>1200</v>
      </c>
      <c r="E23" s="125">
        <f t="shared" si="2"/>
        <v>1200</v>
      </c>
      <c r="F23" s="125">
        <f t="shared" si="2"/>
        <v>1200</v>
      </c>
      <c r="G23" s="125">
        <f t="shared" si="2"/>
        <v>1199.9999999999998</v>
      </c>
      <c r="H23" s="125">
        <f t="shared" si="2"/>
        <v>1199.9999999999998</v>
      </c>
    </row>
    <row r="24" spans="1:8" s="3" customFormat="1" ht="13.2" x14ac:dyDescent="0.25">
      <c r="A24" s="3" t="s">
        <v>15</v>
      </c>
      <c r="B24" s="3">
        <v>11</v>
      </c>
      <c r="C24" s="3" t="s">
        <v>16</v>
      </c>
      <c r="D24" s="4">
        <v>1200</v>
      </c>
      <c r="E24" s="4">
        <v>1200</v>
      </c>
      <c r="F24" s="4">
        <v>1200</v>
      </c>
      <c r="G24" s="4">
        <v>1199.9999999999998</v>
      </c>
      <c r="H24" s="4">
        <v>1199.9999999999998</v>
      </c>
    </row>
    <row r="25" spans="1:8" ht="13.2" x14ac:dyDescent="0.25">
      <c r="D25" s="4"/>
      <c r="E25" s="4"/>
      <c r="F25" s="4"/>
      <c r="G25" s="4"/>
      <c r="H25" s="4"/>
    </row>
    <row r="26" spans="1:8" ht="13.2" hidden="1" x14ac:dyDescent="0.25">
      <c r="A26" s="133" t="s">
        <v>17</v>
      </c>
      <c r="B26" s="133"/>
      <c r="C26" s="133"/>
      <c r="D26" s="134">
        <f>D27</f>
        <v>5511620.0800000001</v>
      </c>
      <c r="E26" s="134">
        <f>E27</f>
        <v>4871254.6099999994</v>
      </c>
      <c r="F26" s="134">
        <f>F27</f>
        <v>6376104.6099999994</v>
      </c>
      <c r="G26" s="134">
        <f>G27</f>
        <v>2928744.61</v>
      </c>
      <c r="H26" s="134">
        <f>H27</f>
        <v>2817744.61</v>
      </c>
    </row>
    <row r="27" spans="1:8" ht="13.2" hidden="1" x14ac:dyDescent="0.25">
      <c r="A27" s="135" t="s">
        <v>18</v>
      </c>
      <c r="B27" s="135"/>
      <c r="C27" s="135"/>
      <c r="D27" s="136">
        <f>D29+D74+D132+D139+D240+D415+D637+D707+D729+D751+D840+D853+D866+D888+D894+D935+D981</f>
        <v>5511620.0800000001</v>
      </c>
      <c r="E27" s="136">
        <f>E29+E74+E132+E139+E240+E415+E637+E707+E729+E751+E840+E853+E866+E888+E894+E935+E981</f>
        <v>4871254.6099999994</v>
      </c>
      <c r="F27" s="136">
        <f>F29+F74+F132+F139+F240+F415+F637+F707+F729+F751+F840+F853+F866+F888+F894+F935+F981</f>
        <v>6376104.6099999994</v>
      </c>
      <c r="G27" s="136">
        <f>G29+G74+G132+G139+G240+G415+G637+G707+G729+G751+G840+G853+G866+G888+G894+G935+G981</f>
        <v>2928744.61</v>
      </c>
      <c r="H27" s="136">
        <f>H29+H74+H132+H139+H240+H415+H637+H707+H729+H751+H840+H853+H866+H888+H894+H935+H981</f>
        <v>2817744.61</v>
      </c>
    </row>
    <row r="28" spans="1:8" ht="13.2" hidden="1" x14ac:dyDescent="0.25">
      <c r="A28" s="147"/>
      <c r="B28" s="147"/>
      <c r="C28" s="147"/>
      <c r="D28" s="125"/>
      <c r="E28" s="125"/>
      <c r="F28" s="125"/>
      <c r="G28" s="125"/>
      <c r="H28" s="125"/>
    </row>
    <row r="29" spans="1:8" ht="13.2" x14ac:dyDescent="0.25">
      <c r="A29" s="139" t="s">
        <v>6</v>
      </c>
      <c r="B29" s="139"/>
      <c r="C29" s="139"/>
      <c r="D29" s="140">
        <f>D30+D41+D46+D61</f>
        <v>540510.07999999996</v>
      </c>
      <c r="E29" s="140">
        <f t="shared" ref="E29:H29" si="3">E30+E41+E46+E61</f>
        <v>367884.61</v>
      </c>
      <c r="F29" s="140">
        <f t="shared" si="3"/>
        <v>449384.61</v>
      </c>
      <c r="G29" s="140">
        <f t="shared" si="3"/>
        <v>448884.61</v>
      </c>
      <c r="H29" s="140">
        <f t="shared" si="3"/>
        <v>449884.61</v>
      </c>
    </row>
    <row r="30" spans="1:8" ht="13.2" x14ac:dyDescent="0.25">
      <c r="A30" s="69" t="s">
        <v>19</v>
      </c>
      <c r="B30" s="69"/>
      <c r="C30" s="141"/>
      <c r="D30" s="142">
        <f>D31+D37</f>
        <v>197650</v>
      </c>
      <c r="E30" s="142">
        <f>E31+E37</f>
        <v>258000</v>
      </c>
      <c r="F30" s="142">
        <f>F31+F37</f>
        <v>313000</v>
      </c>
      <c r="G30" s="142">
        <f>G31+G37</f>
        <v>319000</v>
      </c>
      <c r="H30" s="142">
        <f>H31+H37</f>
        <v>320000</v>
      </c>
    </row>
    <row r="31" spans="1:8" ht="13.2" x14ac:dyDescent="0.25">
      <c r="A31" s="143" t="s">
        <v>8</v>
      </c>
      <c r="B31" s="143"/>
      <c r="C31" s="143"/>
      <c r="D31" s="144">
        <f t="shared" ref="D31:H32" si="4">D32</f>
        <v>197650</v>
      </c>
      <c r="E31" s="144">
        <f t="shared" si="4"/>
        <v>258000</v>
      </c>
      <c r="F31" s="144">
        <f t="shared" si="4"/>
        <v>313000</v>
      </c>
      <c r="G31" s="144">
        <f t="shared" si="4"/>
        <v>319000</v>
      </c>
      <c r="H31" s="144">
        <f t="shared" si="4"/>
        <v>320000</v>
      </c>
    </row>
    <row r="32" spans="1:8" ht="13.2" x14ac:dyDescent="0.25">
      <c r="A32" s="145" t="s">
        <v>9</v>
      </c>
      <c r="B32" s="145"/>
      <c r="C32" s="145"/>
      <c r="D32" s="146">
        <f t="shared" si="4"/>
        <v>197650</v>
      </c>
      <c r="E32" s="146">
        <f t="shared" si="4"/>
        <v>258000</v>
      </c>
      <c r="F32" s="146">
        <f t="shared" si="4"/>
        <v>313000</v>
      </c>
      <c r="G32" s="146">
        <f t="shared" si="4"/>
        <v>319000</v>
      </c>
      <c r="H32" s="146">
        <f t="shared" si="4"/>
        <v>320000</v>
      </c>
    </row>
    <row r="33" spans="1:8" ht="13.2" x14ac:dyDescent="0.25">
      <c r="A33" s="147" t="s">
        <v>10</v>
      </c>
      <c r="B33" s="147">
        <v>11</v>
      </c>
      <c r="C33" s="147" t="s">
        <v>11</v>
      </c>
      <c r="D33" s="125">
        <f>D34+D35+D36</f>
        <v>197650</v>
      </c>
      <c r="E33" s="125">
        <f>E34+E35+E36</f>
        <v>258000</v>
      </c>
      <c r="F33" s="125">
        <f>F34+F35+F36</f>
        <v>313000</v>
      </c>
      <c r="G33" s="125">
        <f>G34+G35+G36</f>
        <v>319000</v>
      </c>
      <c r="H33" s="125">
        <f>H34+H35+H36</f>
        <v>320000</v>
      </c>
    </row>
    <row r="34" spans="1:8" s="3" customFormat="1" ht="13.2" x14ac:dyDescent="0.25">
      <c r="A34" s="3" t="s">
        <v>20</v>
      </c>
      <c r="B34" s="3">
        <v>11</v>
      </c>
      <c r="C34" s="3" t="s">
        <v>21</v>
      </c>
      <c r="D34" s="4">
        <v>84650</v>
      </c>
      <c r="E34" s="4">
        <v>145000</v>
      </c>
      <c r="F34" s="4">
        <v>200000</v>
      </c>
      <c r="G34" s="4">
        <v>201000</v>
      </c>
      <c r="H34" s="4">
        <v>202000</v>
      </c>
    </row>
    <row r="35" spans="1:8" s="3" customFormat="1" ht="13.2" x14ac:dyDescent="0.25">
      <c r="A35" s="3" t="s">
        <v>12</v>
      </c>
      <c r="B35" s="3">
        <v>11</v>
      </c>
      <c r="C35" s="3" t="s">
        <v>13</v>
      </c>
      <c r="D35" s="4">
        <v>100000</v>
      </c>
      <c r="E35" s="4">
        <v>100000</v>
      </c>
      <c r="F35" s="4">
        <v>100000</v>
      </c>
      <c r="G35" s="4">
        <v>105000</v>
      </c>
      <c r="H35" s="4">
        <v>105000</v>
      </c>
    </row>
    <row r="36" spans="1:8" s="3" customFormat="1" ht="13.2" x14ac:dyDescent="0.25">
      <c r="A36" s="5">
        <v>34</v>
      </c>
      <c r="B36" s="8">
        <v>11</v>
      </c>
      <c r="C36" s="3" t="s">
        <v>22</v>
      </c>
      <c r="D36" s="4">
        <v>13000</v>
      </c>
      <c r="E36" s="4">
        <v>13000</v>
      </c>
      <c r="F36" s="4">
        <v>13000</v>
      </c>
      <c r="G36" s="4">
        <v>13000</v>
      </c>
      <c r="H36" s="4">
        <v>13000</v>
      </c>
    </row>
    <row r="37" spans="1:8" ht="13.2" hidden="1" x14ac:dyDescent="0.25">
      <c r="A37" s="143" t="s">
        <v>8</v>
      </c>
      <c r="B37" s="143"/>
      <c r="C37" s="143"/>
      <c r="D37" s="144">
        <f t="shared" ref="D37:H39" si="5">D38</f>
        <v>0</v>
      </c>
      <c r="E37" s="144">
        <f t="shared" si="5"/>
        <v>0</v>
      </c>
      <c r="F37" s="144">
        <f t="shared" si="5"/>
        <v>0</v>
      </c>
      <c r="G37" s="144">
        <f t="shared" si="5"/>
        <v>0</v>
      </c>
      <c r="H37" s="144">
        <f t="shared" si="5"/>
        <v>0</v>
      </c>
    </row>
    <row r="38" spans="1:8" ht="13.2" hidden="1" x14ac:dyDescent="0.25">
      <c r="A38" s="114" t="s">
        <v>23</v>
      </c>
      <c r="B38" s="114"/>
      <c r="C38" s="145"/>
      <c r="D38" s="146">
        <f t="shared" si="5"/>
        <v>0</v>
      </c>
      <c r="E38" s="146">
        <f t="shared" si="5"/>
        <v>0</v>
      </c>
      <c r="F38" s="146">
        <f t="shared" si="5"/>
        <v>0</v>
      </c>
      <c r="G38" s="146">
        <f t="shared" si="5"/>
        <v>0</v>
      </c>
      <c r="H38" s="146">
        <f t="shared" si="5"/>
        <v>0</v>
      </c>
    </row>
    <row r="39" spans="1:8" ht="13.2" hidden="1" x14ac:dyDescent="0.25">
      <c r="A39" s="148">
        <v>5</v>
      </c>
      <c r="B39" s="148">
        <v>91</v>
      </c>
      <c r="C39" s="2" t="s">
        <v>24</v>
      </c>
      <c r="D39" s="6">
        <f t="shared" si="5"/>
        <v>0</v>
      </c>
      <c r="E39" s="6">
        <f t="shared" si="5"/>
        <v>0</v>
      </c>
      <c r="F39" s="6">
        <f t="shared" si="5"/>
        <v>0</v>
      </c>
      <c r="G39" s="6">
        <f t="shared" si="5"/>
        <v>0</v>
      </c>
      <c r="H39" s="6">
        <f t="shared" si="5"/>
        <v>0</v>
      </c>
    </row>
    <row r="40" spans="1:8" s="3" customFormat="1" ht="13.2" hidden="1" x14ac:dyDescent="0.25">
      <c r="A40" s="3" t="s">
        <v>25</v>
      </c>
      <c r="B40" s="3">
        <v>91</v>
      </c>
      <c r="C40" s="3" t="s">
        <v>26</v>
      </c>
      <c r="D40" s="7"/>
      <c r="E40" s="7"/>
      <c r="F40" s="7"/>
      <c r="G40" s="7"/>
      <c r="H40" s="7"/>
    </row>
    <row r="41" spans="1:8" ht="13.2" x14ac:dyDescent="0.25">
      <c r="A41" s="69" t="s">
        <v>27</v>
      </c>
      <c r="B41" s="69"/>
      <c r="C41" s="141"/>
      <c r="D41" s="142">
        <f t="shared" ref="D41:H44" si="6">D42</f>
        <v>3000</v>
      </c>
      <c r="E41" s="142">
        <f t="shared" si="6"/>
        <v>3000</v>
      </c>
      <c r="F41" s="142">
        <f t="shared" si="6"/>
        <v>3000</v>
      </c>
      <c r="G41" s="142">
        <f t="shared" si="6"/>
        <v>3000</v>
      </c>
      <c r="H41" s="142">
        <f t="shared" si="6"/>
        <v>3000</v>
      </c>
    </row>
    <row r="42" spans="1:8" ht="13.2" x14ac:dyDescent="0.25">
      <c r="A42" s="143" t="s">
        <v>28</v>
      </c>
      <c r="B42" s="143"/>
      <c r="C42" s="143"/>
      <c r="D42" s="144">
        <f t="shared" si="6"/>
        <v>3000</v>
      </c>
      <c r="E42" s="144">
        <f t="shared" si="6"/>
        <v>3000</v>
      </c>
      <c r="F42" s="144">
        <f t="shared" si="6"/>
        <v>3000</v>
      </c>
      <c r="G42" s="144">
        <f t="shared" si="6"/>
        <v>3000</v>
      </c>
      <c r="H42" s="144">
        <f t="shared" si="6"/>
        <v>3000</v>
      </c>
    </row>
    <row r="43" spans="1:8" ht="13.2" x14ac:dyDescent="0.25">
      <c r="A43" s="145" t="s">
        <v>9</v>
      </c>
      <c r="B43" s="145"/>
      <c r="C43" s="145"/>
      <c r="D43" s="146">
        <f t="shared" si="6"/>
        <v>3000</v>
      </c>
      <c r="E43" s="146">
        <f t="shared" si="6"/>
        <v>3000</v>
      </c>
      <c r="F43" s="146">
        <f t="shared" si="6"/>
        <v>3000</v>
      </c>
      <c r="G43" s="146">
        <f t="shared" si="6"/>
        <v>3000</v>
      </c>
      <c r="H43" s="146">
        <f t="shared" si="6"/>
        <v>3000</v>
      </c>
    </row>
    <row r="44" spans="1:8" ht="13.2" x14ac:dyDescent="0.25">
      <c r="A44" s="147" t="s">
        <v>29</v>
      </c>
      <c r="B44" s="147">
        <v>11</v>
      </c>
      <c r="C44" s="147" t="s">
        <v>30</v>
      </c>
      <c r="D44" s="125">
        <f t="shared" si="6"/>
        <v>3000</v>
      </c>
      <c r="E44" s="125">
        <f t="shared" si="6"/>
        <v>3000</v>
      </c>
      <c r="F44" s="125">
        <f t="shared" si="6"/>
        <v>3000</v>
      </c>
      <c r="G44" s="125">
        <f t="shared" si="6"/>
        <v>3000</v>
      </c>
      <c r="H44" s="125">
        <f t="shared" si="6"/>
        <v>3000</v>
      </c>
    </row>
    <row r="45" spans="1:8" s="3" customFormat="1" ht="13.2" x14ac:dyDescent="0.25">
      <c r="A45" s="3" t="s">
        <v>31</v>
      </c>
      <c r="B45" s="3">
        <v>11</v>
      </c>
      <c r="C45" s="3" t="s">
        <v>32</v>
      </c>
      <c r="D45" s="4">
        <v>3000</v>
      </c>
      <c r="E45" s="4">
        <v>3000</v>
      </c>
      <c r="F45" s="4">
        <v>3000</v>
      </c>
      <c r="G45" s="4">
        <v>3000</v>
      </c>
      <c r="H45" s="4">
        <v>3000</v>
      </c>
    </row>
    <row r="46" spans="1:8" s="3" customFormat="1" ht="13.2" x14ac:dyDescent="0.25">
      <c r="A46" s="69" t="s">
        <v>33</v>
      </c>
      <c r="B46" s="69"/>
      <c r="C46" s="141"/>
      <c r="D46" s="142">
        <f>D47+D56+D59+D51</f>
        <v>339860.07999999996</v>
      </c>
      <c r="E46" s="142">
        <f>E47+E56+E59+E51</f>
        <v>106884.61</v>
      </c>
      <c r="F46" s="142">
        <f t="shared" ref="F46:H46" si="7">F47+F56+F59+F51</f>
        <v>106884.61</v>
      </c>
      <c r="G46" s="142">
        <f t="shared" si="7"/>
        <v>106884.61</v>
      </c>
      <c r="H46" s="142">
        <f t="shared" si="7"/>
        <v>106884.61</v>
      </c>
    </row>
    <row r="47" spans="1:8" s="3" customFormat="1" ht="13.2" x14ac:dyDescent="0.25">
      <c r="A47" s="143" t="s">
        <v>28</v>
      </c>
      <c r="B47" s="143"/>
      <c r="C47" s="143"/>
      <c r="D47" s="144">
        <f>D48+D53+D58-D56-D59-D51</f>
        <v>43500</v>
      </c>
      <c r="E47" s="144">
        <f>E48+E53+E58-E56-E59-E51</f>
        <v>24500</v>
      </c>
      <c r="F47" s="144">
        <f t="shared" ref="F47:H47" si="8">F48+F53+F58-F56</f>
        <v>24500</v>
      </c>
      <c r="G47" s="144">
        <f t="shared" si="8"/>
        <v>24500</v>
      </c>
      <c r="H47" s="144">
        <f t="shared" si="8"/>
        <v>24500</v>
      </c>
    </row>
    <row r="48" spans="1:8" s="3" customFormat="1" ht="13.2" x14ac:dyDescent="0.25">
      <c r="A48" s="145" t="s">
        <v>9</v>
      </c>
      <c r="B48" s="145"/>
      <c r="C48" s="145"/>
      <c r="D48" s="146">
        <f>D49+D51</f>
        <v>43500</v>
      </c>
      <c r="E48" s="146">
        <f>E49+E51</f>
        <v>0</v>
      </c>
      <c r="F48" s="146">
        <f>F49+F51</f>
        <v>0</v>
      </c>
      <c r="G48" s="146">
        <f>G49+G51</f>
        <v>0</v>
      </c>
      <c r="H48" s="146">
        <f>H49+H51</f>
        <v>0</v>
      </c>
    </row>
    <row r="49" spans="1:8" s="3" customFormat="1" ht="13.2" x14ac:dyDescent="0.25">
      <c r="A49" s="147" t="s">
        <v>10</v>
      </c>
      <c r="B49" s="147">
        <v>11</v>
      </c>
      <c r="C49" s="147" t="s">
        <v>11</v>
      </c>
      <c r="D49" s="125">
        <f>SUM(D50)</f>
        <v>43500</v>
      </c>
      <c r="E49" s="125">
        <f>SUM(E50)</f>
        <v>0</v>
      </c>
      <c r="F49" s="125">
        <f>SUM(F50)</f>
        <v>0</v>
      </c>
      <c r="G49" s="125">
        <f>SUM(G50)</f>
        <v>0</v>
      </c>
      <c r="H49" s="125">
        <f>SUM(H50)</f>
        <v>0</v>
      </c>
    </row>
    <row r="50" spans="1:8" s="3" customFormat="1" ht="13.2" x14ac:dyDescent="0.25">
      <c r="A50" s="5">
        <v>34</v>
      </c>
      <c r="B50" s="5">
        <v>11</v>
      </c>
      <c r="C50" s="3" t="s">
        <v>22</v>
      </c>
      <c r="D50" s="4">
        <v>43500</v>
      </c>
      <c r="E50" s="4">
        <v>0</v>
      </c>
      <c r="F50" s="4">
        <v>0</v>
      </c>
      <c r="G50" s="4">
        <v>0</v>
      </c>
      <c r="H50" s="4">
        <v>0</v>
      </c>
    </row>
    <row r="51" spans="1:8" s="3" customFormat="1" ht="13.2" x14ac:dyDescent="0.25">
      <c r="A51" s="147">
        <v>5</v>
      </c>
      <c r="B51" s="147">
        <v>11</v>
      </c>
      <c r="C51" s="147" t="s">
        <v>24</v>
      </c>
      <c r="D51" s="125">
        <f>D52</f>
        <v>0</v>
      </c>
      <c r="E51" s="125">
        <f>E52</f>
        <v>0</v>
      </c>
      <c r="F51" s="125">
        <f>F52</f>
        <v>0</v>
      </c>
      <c r="G51" s="125">
        <f>G52</f>
        <v>0</v>
      </c>
      <c r="H51" s="125">
        <f>H52</f>
        <v>0</v>
      </c>
    </row>
    <row r="52" spans="1:8" s="3" customFormat="1" ht="13.2" x14ac:dyDescent="0.25">
      <c r="A52" s="3">
        <v>54</v>
      </c>
      <c r="B52" s="3">
        <v>11</v>
      </c>
      <c r="C52" s="3" t="s">
        <v>26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</row>
    <row r="53" spans="1:8" s="3" customFormat="1" ht="13.2" x14ac:dyDescent="0.25">
      <c r="A53" s="114" t="s">
        <v>379</v>
      </c>
      <c r="B53" s="114"/>
      <c r="C53" s="145"/>
      <c r="D53" s="146">
        <f>D54+D56</f>
        <v>0</v>
      </c>
      <c r="E53" s="146">
        <f>E54+E56</f>
        <v>106884.61</v>
      </c>
      <c r="F53" s="146">
        <f>F54+F56</f>
        <v>106884.61</v>
      </c>
      <c r="G53" s="146">
        <f>G54+G56</f>
        <v>106884.61</v>
      </c>
      <c r="H53" s="146">
        <f>H54+H56</f>
        <v>106884.61</v>
      </c>
    </row>
    <row r="54" spans="1:8" s="3" customFormat="1" ht="13.2" x14ac:dyDescent="0.25">
      <c r="A54" s="147" t="s">
        <v>10</v>
      </c>
      <c r="B54" s="147">
        <v>43</v>
      </c>
      <c r="C54" s="147" t="s">
        <v>11</v>
      </c>
      <c r="D54" s="125">
        <f>SUM(D55)</f>
        <v>0</v>
      </c>
      <c r="E54" s="125">
        <f>SUM(E55)</f>
        <v>24500</v>
      </c>
      <c r="F54" s="125">
        <f>SUM(F55)</f>
        <v>24500</v>
      </c>
      <c r="G54" s="125">
        <f>SUM(G55)</f>
        <v>24500</v>
      </c>
      <c r="H54" s="125">
        <f>SUM(H55)</f>
        <v>24500</v>
      </c>
    </row>
    <row r="55" spans="1:8" s="3" customFormat="1" ht="13.2" x14ac:dyDescent="0.25">
      <c r="A55" s="5">
        <v>34</v>
      </c>
      <c r="B55" s="5">
        <v>43</v>
      </c>
      <c r="C55" s="3" t="s">
        <v>22</v>
      </c>
      <c r="D55" s="4">
        <v>0</v>
      </c>
      <c r="E55" s="4">
        <v>24500</v>
      </c>
      <c r="F55" s="4">
        <v>24500</v>
      </c>
      <c r="G55" s="4">
        <v>24500</v>
      </c>
      <c r="H55" s="4">
        <v>24500</v>
      </c>
    </row>
    <row r="56" spans="1:8" s="3" customFormat="1" ht="13.2" x14ac:dyDescent="0.25">
      <c r="A56" s="147">
        <v>5</v>
      </c>
      <c r="B56" s="147">
        <v>43</v>
      </c>
      <c r="C56" s="147" t="s">
        <v>24</v>
      </c>
      <c r="D56" s="125">
        <f>D57</f>
        <v>0</v>
      </c>
      <c r="E56" s="125">
        <f>E57</f>
        <v>82384.61</v>
      </c>
      <c r="F56" s="125">
        <f>F57</f>
        <v>82384.61</v>
      </c>
      <c r="G56" s="125">
        <f>G57</f>
        <v>82384.61</v>
      </c>
      <c r="H56" s="125">
        <f>H57</f>
        <v>82384.61</v>
      </c>
    </row>
    <row r="57" spans="1:8" s="3" customFormat="1" ht="13.2" x14ac:dyDescent="0.25">
      <c r="A57" s="3">
        <v>54</v>
      </c>
      <c r="B57" s="3">
        <v>43</v>
      </c>
      <c r="C57" s="3" t="s">
        <v>26</v>
      </c>
      <c r="D57" s="4">
        <v>0</v>
      </c>
      <c r="E57" s="4">
        <v>82384.61</v>
      </c>
      <c r="F57" s="4">
        <v>82384.61</v>
      </c>
      <c r="G57" s="4">
        <v>82384.61</v>
      </c>
      <c r="H57" s="4">
        <v>82384.61</v>
      </c>
    </row>
    <row r="58" spans="1:8" ht="13.2" x14ac:dyDescent="0.25">
      <c r="A58" s="114" t="s">
        <v>59</v>
      </c>
      <c r="B58" s="114"/>
      <c r="C58" s="145"/>
      <c r="D58" s="146">
        <f t="shared" ref="D58:H59" si="9">D59</f>
        <v>296360.07999999996</v>
      </c>
      <c r="E58" s="146">
        <f t="shared" si="9"/>
        <v>0</v>
      </c>
      <c r="F58" s="146">
        <f t="shared" si="9"/>
        <v>0</v>
      </c>
      <c r="G58" s="146">
        <f t="shared" si="9"/>
        <v>0</v>
      </c>
      <c r="H58" s="146">
        <f t="shared" si="9"/>
        <v>0</v>
      </c>
    </row>
    <row r="59" spans="1:8" ht="13.2" x14ac:dyDescent="0.25">
      <c r="A59" s="148">
        <v>5</v>
      </c>
      <c r="B59" s="147">
        <v>84</v>
      </c>
      <c r="C59" s="147" t="s">
        <v>24</v>
      </c>
      <c r="D59" s="125">
        <f t="shared" si="9"/>
        <v>296360.07999999996</v>
      </c>
      <c r="E59" s="125">
        <f t="shared" si="9"/>
        <v>0</v>
      </c>
      <c r="F59" s="125">
        <f t="shared" si="9"/>
        <v>0</v>
      </c>
      <c r="G59" s="125">
        <f t="shared" si="9"/>
        <v>0</v>
      </c>
      <c r="H59" s="125">
        <f t="shared" si="9"/>
        <v>0</v>
      </c>
    </row>
    <row r="60" spans="1:8" s="3" customFormat="1" ht="13.2" x14ac:dyDescent="0.25">
      <c r="A60" s="5">
        <v>54</v>
      </c>
      <c r="B60" s="5">
        <v>84</v>
      </c>
      <c r="C60" s="3" t="s">
        <v>26</v>
      </c>
      <c r="D60" s="4">
        <f>646360.08-350000</f>
        <v>296360.07999999996</v>
      </c>
      <c r="E60" s="4">
        <v>0</v>
      </c>
      <c r="F60" s="4">
        <v>0</v>
      </c>
      <c r="G60" s="4">
        <v>0</v>
      </c>
      <c r="H60" s="4">
        <v>0</v>
      </c>
    </row>
    <row r="61" spans="1:8" s="124" customFormat="1" ht="13.2" x14ac:dyDescent="0.25">
      <c r="A61" s="141" t="s">
        <v>375</v>
      </c>
      <c r="B61" s="141"/>
      <c r="C61" s="141"/>
      <c r="D61" s="142">
        <f>D62</f>
        <v>0</v>
      </c>
      <c r="E61" s="142">
        <f t="shared" ref="E61:H61" si="10">E62</f>
        <v>0</v>
      </c>
      <c r="F61" s="142">
        <f t="shared" si="10"/>
        <v>26500</v>
      </c>
      <c r="G61" s="142">
        <f t="shared" si="10"/>
        <v>20000</v>
      </c>
      <c r="H61" s="142">
        <f t="shared" si="10"/>
        <v>20000</v>
      </c>
    </row>
    <row r="62" spans="1:8" s="124" customFormat="1" ht="13.2" x14ac:dyDescent="0.25">
      <c r="A62" s="143" t="s">
        <v>387</v>
      </c>
      <c r="B62" s="143"/>
      <c r="C62" s="143"/>
      <c r="D62" s="144">
        <f>D63+D66+D69</f>
        <v>0</v>
      </c>
      <c r="E62" s="144">
        <f t="shared" ref="E62:H62" si="11">E63+E66+E69</f>
        <v>0</v>
      </c>
      <c r="F62" s="144">
        <f t="shared" si="11"/>
        <v>26500</v>
      </c>
      <c r="G62" s="144">
        <f t="shared" si="11"/>
        <v>20000</v>
      </c>
      <c r="H62" s="144">
        <f t="shared" si="11"/>
        <v>20000</v>
      </c>
    </row>
    <row r="63" spans="1:8" s="124" customFormat="1" ht="13.2" x14ac:dyDescent="0.25">
      <c r="A63" s="145" t="s">
        <v>376</v>
      </c>
      <c r="B63" s="145"/>
      <c r="C63" s="145"/>
      <c r="D63" s="146">
        <f t="shared" ref="D63:H64" si="12">D64</f>
        <v>0</v>
      </c>
      <c r="E63" s="146">
        <f t="shared" si="12"/>
        <v>0</v>
      </c>
      <c r="F63" s="146">
        <f t="shared" si="12"/>
        <v>20000</v>
      </c>
      <c r="G63" s="146">
        <f t="shared" si="12"/>
        <v>0</v>
      </c>
      <c r="H63" s="146">
        <f t="shared" si="12"/>
        <v>0</v>
      </c>
    </row>
    <row r="64" spans="1:8" s="124" customFormat="1" ht="13.2" x14ac:dyDescent="0.25">
      <c r="A64" s="147" t="s">
        <v>10</v>
      </c>
      <c r="B64" s="147">
        <v>11</v>
      </c>
      <c r="C64" s="147" t="s">
        <v>11</v>
      </c>
      <c r="D64" s="125">
        <f t="shared" si="12"/>
        <v>0</v>
      </c>
      <c r="E64" s="125">
        <f t="shared" si="12"/>
        <v>0</v>
      </c>
      <c r="F64" s="125">
        <f t="shared" si="12"/>
        <v>20000</v>
      </c>
      <c r="G64" s="125">
        <f t="shared" si="12"/>
        <v>0</v>
      </c>
      <c r="H64" s="125">
        <f t="shared" si="12"/>
        <v>0</v>
      </c>
    </row>
    <row r="65" spans="1:8" s="124" customFormat="1" ht="13.2" x14ac:dyDescent="0.25">
      <c r="A65" s="1" t="s">
        <v>12</v>
      </c>
      <c r="B65" s="1">
        <v>11</v>
      </c>
      <c r="C65" s="1" t="s">
        <v>13</v>
      </c>
      <c r="D65" s="4">
        <v>0</v>
      </c>
      <c r="E65" s="4">
        <v>0</v>
      </c>
      <c r="F65" s="4">
        <v>20000</v>
      </c>
      <c r="G65" s="4">
        <v>0</v>
      </c>
      <c r="H65" s="4">
        <v>0</v>
      </c>
    </row>
    <row r="66" spans="1:8" s="124" customFormat="1" ht="13.2" x14ac:dyDescent="0.25">
      <c r="A66" s="145" t="s">
        <v>369</v>
      </c>
      <c r="B66" s="145"/>
      <c r="C66" s="145"/>
      <c r="D66" s="146">
        <f>D67</f>
        <v>0</v>
      </c>
      <c r="E66" s="146">
        <f>E67</f>
        <v>0</v>
      </c>
      <c r="F66" s="146">
        <f>F67</f>
        <v>0</v>
      </c>
      <c r="G66" s="146">
        <f>G67</f>
        <v>10000</v>
      </c>
      <c r="H66" s="146">
        <f>H67</f>
        <v>10000</v>
      </c>
    </row>
    <row r="67" spans="1:8" s="124" customFormat="1" ht="13.2" x14ac:dyDescent="0.25">
      <c r="A67" s="147" t="s">
        <v>10</v>
      </c>
      <c r="B67" s="147">
        <v>11</v>
      </c>
      <c r="C67" s="147" t="s">
        <v>11</v>
      </c>
      <c r="D67" s="125">
        <f t="shared" ref="D67:H67" si="13">D68</f>
        <v>0</v>
      </c>
      <c r="E67" s="125">
        <f t="shared" si="13"/>
        <v>0</v>
      </c>
      <c r="F67" s="125">
        <f t="shared" si="13"/>
        <v>0</v>
      </c>
      <c r="G67" s="125">
        <f t="shared" si="13"/>
        <v>10000</v>
      </c>
      <c r="H67" s="125">
        <f t="shared" si="13"/>
        <v>10000</v>
      </c>
    </row>
    <row r="68" spans="1:8" s="124" customFormat="1" ht="13.2" x14ac:dyDescent="0.25">
      <c r="A68" s="1" t="s">
        <v>12</v>
      </c>
      <c r="B68" s="1">
        <v>11</v>
      </c>
      <c r="C68" s="1" t="s">
        <v>13</v>
      </c>
      <c r="D68" s="4">
        <v>0</v>
      </c>
      <c r="E68" s="4">
        <v>0</v>
      </c>
      <c r="F68" s="4">
        <v>0</v>
      </c>
      <c r="G68" s="4">
        <v>10000</v>
      </c>
      <c r="H68" s="4">
        <v>10000</v>
      </c>
    </row>
    <row r="69" spans="1:8" s="124" customFormat="1" ht="13.2" x14ac:dyDescent="0.25">
      <c r="A69" s="145" t="s">
        <v>61</v>
      </c>
      <c r="B69" s="145"/>
      <c r="C69" s="145"/>
      <c r="D69" s="146">
        <f t="shared" ref="D69:H70" si="14">D70</f>
        <v>0</v>
      </c>
      <c r="E69" s="146">
        <f t="shared" si="14"/>
        <v>0</v>
      </c>
      <c r="F69" s="146">
        <f t="shared" si="14"/>
        <v>6500</v>
      </c>
      <c r="G69" s="146">
        <f t="shared" si="14"/>
        <v>10000</v>
      </c>
      <c r="H69" s="146">
        <f t="shared" si="14"/>
        <v>10000</v>
      </c>
    </row>
    <row r="70" spans="1:8" s="124" customFormat="1" ht="13.2" x14ac:dyDescent="0.25">
      <c r="A70" s="147" t="s">
        <v>10</v>
      </c>
      <c r="B70" s="147">
        <v>11</v>
      </c>
      <c r="C70" s="147" t="s">
        <v>11</v>
      </c>
      <c r="D70" s="125">
        <f t="shared" si="14"/>
        <v>0</v>
      </c>
      <c r="E70" s="125">
        <f t="shared" si="14"/>
        <v>0</v>
      </c>
      <c r="F70" s="125">
        <f t="shared" si="14"/>
        <v>6500</v>
      </c>
      <c r="G70" s="125">
        <f t="shared" si="14"/>
        <v>10000</v>
      </c>
      <c r="H70" s="125">
        <f t="shared" si="14"/>
        <v>10000</v>
      </c>
    </row>
    <row r="71" spans="1:8" s="124" customFormat="1" ht="13.2" x14ac:dyDescent="0.25">
      <c r="A71" s="1" t="s">
        <v>12</v>
      </c>
      <c r="B71" s="1">
        <v>11</v>
      </c>
      <c r="C71" s="1" t="s">
        <v>13</v>
      </c>
      <c r="D71" s="4">
        <v>0</v>
      </c>
      <c r="E71" s="4">
        <v>0</v>
      </c>
      <c r="F71" s="4">
        <v>6500</v>
      </c>
      <c r="G71" s="4">
        <v>10000</v>
      </c>
      <c r="H71" s="4">
        <v>10000</v>
      </c>
    </row>
    <row r="72" spans="1:8" s="3" customFormat="1" ht="13.2" x14ac:dyDescent="0.25">
      <c r="A72" s="5"/>
      <c r="B72" s="5"/>
      <c r="D72" s="4"/>
      <c r="E72" s="4"/>
      <c r="F72" s="4"/>
      <c r="G72" s="4"/>
      <c r="H72" s="4"/>
    </row>
    <row r="73" spans="1:8" s="3" customFormat="1" ht="13.2" x14ac:dyDescent="0.25">
      <c r="D73" s="4"/>
      <c r="E73" s="4"/>
      <c r="F73" s="4"/>
      <c r="G73" s="4"/>
      <c r="H73" s="4"/>
    </row>
    <row r="74" spans="1:8" ht="13.2" x14ac:dyDescent="0.25">
      <c r="A74" s="149" t="s">
        <v>35</v>
      </c>
      <c r="B74" s="149"/>
      <c r="C74" s="139"/>
      <c r="D74" s="140">
        <f>D75+D80+D85+D90+D95+D100+D105+D127+D113</f>
        <v>49600</v>
      </c>
      <c r="E74" s="140">
        <f>E75+E80+E85+E90+E95+E100+E105+E127+E113</f>
        <v>63000</v>
      </c>
      <c r="F74" s="140">
        <f>F75+F80+F85+F90+F95+F100+F105+F127+F113</f>
        <v>2139500</v>
      </c>
      <c r="G74" s="140">
        <f>G75+G80+G85+G90+G95+G100+G105+G127+G113</f>
        <v>298000</v>
      </c>
      <c r="H74" s="140">
        <f>H75+H80+H85+H90+H95+H100+H105+H127+H113</f>
        <v>298000</v>
      </c>
    </row>
    <row r="75" spans="1:8" ht="13.2" x14ac:dyDescent="0.25">
      <c r="A75" s="69" t="s">
        <v>36</v>
      </c>
      <c r="B75" s="69"/>
      <c r="C75" s="141"/>
      <c r="D75" s="142">
        <f t="shared" ref="D75:H78" si="15">D76</f>
        <v>10600</v>
      </c>
      <c r="E75" s="142">
        <f t="shared" si="15"/>
        <v>10600</v>
      </c>
      <c r="F75" s="142">
        <f t="shared" si="15"/>
        <v>10600</v>
      </c>
      <c r="G75" s="142">
        <f t="shared" si="15"/>
        <v>10600.000000000002</v>
      </c>
      <c r="H75" s="142">
        <f t="shared" si="15"/>
        <v>10600.000000000002</v>
      </c>
    </row>
    <row r="76" spans="1:8" ht="13.2" x14ac:dyDescent="0.25">
      <c r="A76" s="143" t="s">
        <v>34</v>
      </c>
      <c r="B76" s="143"/>
      <c r="C76" s="143"/>
      <c r="D76" s="144">
        <f t="shared" si="15"/>
        <v>10600</v>
      </c>
      <c r="E76" s="144">
        <f t="shared" si="15"/>
        <v>10600</v>
      </c>
      <c r="F76" s="144">
        <f t="shared" si="15"/>
        <v>10600</v>
      </c>
      <c r="G76" s="144">
        <f t="shared" si="15"/>
        <v>10600.000000000002</v>
      </c>
      <c r="H76" s="144">
        <f t="shared" si="15"/>
        <v>10600.000000000002</v>
      </c>
    </row>
    <row r="77" spans="1:8" ht="13.2" x14ac:dyDescent="0.25">
      <c r="A77" s="145" t="s">
        <v>9</v>
      </c>
      <c r="B77" s="145"/>
      <c r="C77" s="145"/>
      <c r="D77" s="146">
        <f t="shared" si="15"/>
        <v>10600</v>
      </c>
      <c r="E77" s="146">
        <f t="shared" si="15"/>
        <v>10600</v>
      </c>
      <c r="F77" s="146">
        <f t="shared" si="15"/>
        <v>10600</v>
      </c>
      <c r="G77" s="146">
        <f t="shared" si="15"/>
        <v>10600.000000000002</v>
      </c>
      <c r="H77" s="146">
        <f t="shared" si="15"/>
        <v>10600.000000000002</v>
      </c>
    </row>
    <row r="78" spans="1:8" ht="13.2" x14ac:dyDescent="0.25">
      <c r="A78" s="147" t="s">
        <v>10</v>
      </c>
      <c r="B78" s="147">
        <v>11</v>
      </c>
      <c r="C78" s="147" t="s">
        <v>11</v>
      </c>
      <c r="D78" s="125">
        <f t="shared" si="15"/>
        <v>10600</v>
      </c>
      <c r="E78" s="125">
        <f t="shared" si="15"/>
        <v>10600</v>
      </c>
      <c r="F78" s="125">
        <f t="shared" si="15"/>
        <v>10600</v>
      </c>
      <c r="G78" s="125">
        <f t="shared" si="15"/>
        <v>10600.000000000002</v>
      </c>
      <c r="H78" s="125">
        <f t="shared" si="15"/>
        <v>10600.000000000002</v>
      </c>
    </row>
    <row r="79" spans="1:8" s="3" customFormat="1" ht="13.2" x14ac:dyDescent="0.25">
      <c r="A79" s="3" t="s">
        <v>15</v>
      </c>
      <c r="B79" s="3">
        <v>11</v>
      </c>
      <c r="C79" s="3" t="s">
        <v>16</v>
      </c>
      <c r="D79" s="4">
        <v>10600</v>
      </c>
      <c r="E79" s="4">
        <v>10600</v>
      </c>
      <c r="F79" s="4">
        <v>10600</v>
      </c>
      <c r="G79" s="4">
        <v>10600.000000000002</v>
      </c>
      <c r="H79" s="4">
        <v>10600.000000000002</v>
      </c>
    </row>
    <row r="80" spans="1:8" ht="13.2" x14ac:dyDescent="0.25">
      <c r="A80" s="69" t="s">
        <v>37</v>
      </c>
      <c r="B80" s="69"/>
      <c r="C80" s="141"/>
      <c r="D80" s="142">
        <f t="shared" ref="D80:H83" si="16">D81</f>
        <v>14000</v>
      </c>
      <c r="E80" s="142">
        <f t="shared" si="16"/>
        <v>14000</v>
      </c>
      <c r="F80" s="142">
        <f t="shared" si="16"/>
        <v>14000</v>
      </c>
      <c r="G80" s="142">
        <f t="shared" si="16"/>
        <v>14000</v>
      </c>
      <c r="H80" s="142">
        <f t="shared" si="16"/>
        <v>14000</v>
      </c>
    </row>
    <row r="81" spans="1:8" ht="13.2" x14ac:dyDescent="0.25">
      <c r="A81" s="143" t="s">
        <v>34</v>
      </c>
      <c r="B81" s="143"/>
      <c r="C81" s="143"/>
      <c r="D81" s="144">
        <f t="shared" si="16"/>
        <v>14000</v>
      </c>
      <c r="E81" s="144">
        <f t="shared" si="16"/>
        <v>14000</v>
      </c>
      <c r="F81" s="144">
        <f t="shared" si="16"/>
        <v>14000</v>
      </c>
      <c r="G81" s="144">
        <f t="shared" si="16"/>
        <v>14000</v>
      </c>
      <c r="H81" s="144">
        <f t="shared" si="16"/>
        <v>14000</v>
      </c>
    </row>
    <row r="82" spans="1:8" ht="13.2" x14ac:dyDescent="0.25">
      <c r="A82" s="145" t="s">
        <v>9</v>
      </c>
      <c r="B82" s="145"/>
      <c r="C82" s="145"/>
      <c r="D82" s="146">
        <f t="shared" si="16"/>
        <v>14000</v>
      </c>
      <c r="E82" s="146">
        <f t="shared" si="16"/>
        <v>14000</v>
      </c>
      <c r="F82" s="146">
        <f t="shared" si="16"/>
        <v>14000</v>
      </c>
      <c r="G82" s="146">
        <f t="shared" si="16"/>
        <v>14000</v>
      </c>
      <c r="H82" s="146">
        <f t="shared" si="16"/>
        <v>14000</v>
      </c>
    </row>
    <row r="83" spans="1:8" ht="13.2" x14ac:dyDescent="0.25">
      <c r="A83" s="147" t="s">
        <v>10</v>
      </c>
      <c r="B83" s="147">
        <v>11</v>
      </c>
      <c r="C83" s="147" t="s">
        <v>11</v>
      </c>
      <c r="D83" s="125">
        <f t="shared" si="16"/>
        <v>14000</v>
      </c>
      <c r="E83" s="125">
        <f t="shared" si="16"/>
        <v>14000</v>
      </c>
      <c r="F83" s="125">
        <f t="shared" si="16"/>
        <v>14000</v>
      </c>
      <c r="G83" s="125">
        <f t="shared" si="16"/>
        <v>14000</v>
      </c>
      <c r="H83" s="125">
        <f t="shared" si="16"/>
        <v>14000</v>
      </c>
    </row>
    <row r="84" spans="1:8" s="3" customFormat="1" ht="13.2" x14ac:dyDescent="0.25">
      <c r="A84" s="3" t="s">
        <v>15</v>
      </c>
      <c r="B84" s="3">
        <v>11</v>
      </c>
      <c r="C84" s="3" t="s">
        <v>16</v>
      </c>
      <c r="D84" s="4">
        <v>14000</v>
      </c>
      <c r="E84" s="4">
        <v>14000</v>
      </c>
      <c r="F84" s="4">
        <v>14000</v>
      </c>
      <c r="G84" s="4">
        <v>14000</v>
      </c>
      <c r="H84" s="4">
        <v>14000</v>
      </c>
    </row>
    <row r="85" spans="1:8" ht="13.2" x14ac:dyDescent="0.25">
      <c r="A85" s="69" t="s">
        <v>38</v>
      </c>
      <c r="B85" s="69"/>
      <c r="C85" s="141"/>
      <c r="D85" s="142">
        <f t="shared" ref="D85:H88" si="17">D86</f>
        <v>700</v>
      </c>
      <c r="E85" s="142">
        <f t="shared" si="17"/>
        <v>1000</v>
      </c>
      <c r="F85" s="142">
        <f t="shared" si="17"/>
        <v>1000</v>
      </c>
      <c r="G85" s="142">
        <f t="shared" si="17"/>
        <v>1000</v>
      </c>
      <c r="H85" s="142">
        <f t="shared" si="17"/>
        <v>1000</v>
      </c>
    </row>
    <row r="86" spans="1:8" ht="13.2" x14ac:dyDescent="0.25">
      <c r="A86" s="143" t="s">
        <v>39</v>
      </c>
      <c r="B86" s="143"/>
      <c r="C86" s="143"/>
      <c r="D86" s="144">
        <f t="shared" si="17"/>
        <v>700</v>
      </c>
      <c r="E86" s="144">
        <f t="shared" si="17"/>
        <v>1000</v>
      </c>
      <c r="F86" s="144">
        <f t="shared" si="17"/>
        <v>1000</v>
      </c>
      <c r="G86" s="144">
        <f t="shared" si="17"/>
        <v>1000</v>
      </c>
      <c r="H86" s="144">
        <f t="shared" si="17"/>
        <v>1000</v>
      </c>
    </row>
    <row r="87" spans="1:8" ht="13.2" x14ac:dyDescent="0.25">
      <c r="A87" s="145" t="s">
        <v>9</v>
      </c>
      <c r="B87" s="145"/>
      <c r="C87" s="145"/>
      <c r="D87" s="146">
        <f t="shared" si="17"/>
        <v>700</v>
      </c>
      <c r="E87" s="146">
        <f t="shared" si="17"/>
        <v>1000</v>
      </c>
      <c r="F87" s="146">
        <f t="shared" si="17"/>
        <v>1000</v>
      </c>
      <c r="G87" s="146">
        <f t="shared" si="17"/>
        <v>1000</v>
      </c>
      <c r="H87" s="146">
        <f t="shared" si="17"/>
        <v>1000</v>
      </c>
    </row>
    <row r="88" spans="1:8" ht="13.2" x14ac:dyDescent="0.25">
      <c r="A88" s="147" t="s">
        <v>10</v>
      </c>
      <c r="B88" s="147">
        <v>11</v>
      </c>
      <c r="C88" s="147" t="s">
        <v>11</v>
      </c>
      <c r="D88" s="125">
        <f t="shared" si="17"/>
        <v>700</v>
      </c>
      <c r="E88" s="125">
        <f t="shared" si="17"/>
        <v>1000</v>
      </c>
      <c r="F88" s="125">
        <f t="shared" si="17"/>
        <v>1000</v>
      </c>
      <c r="G88" s="125">
        <f t="shared" si="17"/>
        <v>1000</v>
      </c>
      <c r="H88" s="125">
        <f t="shared" si="17"/>
        <v>1000</v>
      </c>
    </row>
    <row r="89" spans="1:8" s="3" customFormat="1" ht="13.2" x14ac:dyDescent="0.25">
      <c r="A89" s="3" t="s">
        <v>15</v>
      </c>
      <c r="B89" s="3">
        <v>11</v>
      </c>
      <c r="C89" s="3" t="s">
        <v>16</v>
      </c>
      <c r="D89" s="4">
        <v>700</v>
      </c>
      <c r="E89" s="4">
        <v>1000</v>
      </c>
      <c r="F89" s="4">
        <v>1000</v>
      </c>
      <c r="G89" s="4">
        <v>1000</v>
      </c>
      <c r="H89" s="4">
        <v>1000</v>
      </c>
    </row>
    <row r="90" spans="1:8" ht="13.2" x14ac:dyDescent="0.25">
      <c r="A90" s="69" t="s">
        <v>40</v>
      </c>
      <c r="B90" s="69"/>
      <c r="C90" s="141"/>
      <c r="D90" s="142">
        <f t="shared" ref="D90:H93" si="18">D91</f>
        <v>1300</v>
      </c>
      <c r="E90" s="142">
        <f t="shared" si="18"/>
        <v>1400</v>
      </c>
      <c r="F90" s="142">
        <f t="shared" si="18"/>
        <v>1400</v>
      </c>
      <c r="G90" s="142">
        <f t="shared" si="18"/>
        <v>1400</v>
      </c>
      <c r="H90" s="142">
        <f t="shared" si="18"/>
        <v>1400</v>
      </c>
    </row>
    <row r="91" spans="1:8" ht="13.2" x14ac:dyDescent="0.25">
      <c r="A91" s="143" t="s">
        <v>39</v>
      </c>
      <c r="B91" s="143"/>
      <c r="C91" s="143"/>
      <c r="D91" s="144">
        <f t="shared" si="18"/>
        <v>1300</v>
      </c>
      <c r="E91" s="144">
        <f t="shared" si="18"/>
        <v>1400</v>
      </c>
      <c r="F91" s="144">
        <f t="shared" si="18"/>
        <v>1400</v>
      </c>
      <c r="G91" s="144">
        <f t="shared" si="18"/>
        <v>1400</v>
      </c>
      <c r="H91" s="144">
        <f t="shared" si="18"/>
        <v>1400</v>
      </c>
    </row>
    <row r="92" spans="1:8" ht="13.2" x14ac:dyDescent="0.25">
      <c r="A92" s="145" t="s">
        <v>9</v>
      </c>
      <c r="B92" s="145"/>
      <c r="C92" s="145"/>
      <c r="D92" s="146">
        <f t="shared" si="18"/>
        <v>1300</v>
      </c>
      <c r="E92" s="146">
        <f t="shared" si="18"/>
        <v>1400</v>
      </c>
      <c r="F92" s="146">
        <f t="shared" si="18"/>
        <v>1400</v>
      </c>
      <c r="G92" s="146">
        <f t="shared" si="18"/>
        <v>1400</v>
      </c>
      <c r="H92" s="146">
        <f t="shared" si="18"/>
        <v>1400</v>
      </c>
    </row>
    <row r="93" spans="1:8" ht="13.2" x14ac:dyDescent="0.25">
      <c r="A93" s="147" t="s">
        <v>10</v>
      </c>
      <c r="B93" s="147">
        <v>11</v>
      </c>
      <c r="C93" s="147" t="s">
        <v>11</v>
      </c>
      <c r="D93" s="125">
        <f t="shared" si="18"/>
        <v>1300</v>
      </c>
      <c r="E93" s="125">
        <f t="shared" si="18"/>
        <v>1400</v>
      </c>
      <c r="F93" s="125">
        <f t="shared" si="18"/>
        <v>1400</v>
      </c>
      <c r="G93" s="125">
        <f t="shared" si="18"/>
        <v>1400</v>
      </c>
      <c r="H93" s="125">
        <f t="shared" si="18"/>
        <v>1400</v>
      </c>
    </row>
    <row r="94" spans="1:8" s="3" customFormat="1" ht="13.2" x14ac:dyDescent="0.25">
      <c r="A94" s="3" t="s">
        <v>12</v>
      </c>
      <c r="B94" s="3">
        <v>11</v>
      </c>
      <c r="C94" s="3" t="s">
        <v>13</v>
      </c>
      <c r="D94" s="4">
        <v>1300</v>
      </c>
      <c r="E94" s="4">
        <v>1400</v>
      </c>
      <c r="F94" s="4">
        <v>1400</v>
      </c>
      <c r="G94" s="4">
        <v>1400</v>
      </c>
      <c r="H94" s="4">
        <v>1400</v>
      </c>
    </row>
    <row r="95" spans="1:8" ht="13.2" x14ac:dyDescent="0.25">
      <c r="A95" s="69" t="s">
        <v>41</v>
      </c>
      <c r="B95" s="69"/>
      <c r="C95" s="141"/>
      <c r="D95" s="142">
        <f t="shared" ref="D95:H98" si="19">D96</f>
        <v>3000</v>
      </c>
      <c r="E95" s="142">
        <f t="shared" si="19"/>
        <v>4000</v>
      </c>
      <c r="F95" s="142">
        <f t="shared" si="19"/>
        <v>4000</v>
      </c>
      <c r="G95" s="142">
        <f t="shared" si="19"/>
        <v>4000</v>
      </c>
      <c r="H95" s="142">
        <f t="shared" si="19"/>
        <v>4000</v>
      </c>
    </row>
    <row r="96" spans="1:8" ht="13.2" x14ac:dyDescent="0.25">
      <c r="A96" s="143" t="s">
        <v>39</v>
      </c>
      <c r="B96" s="143"/>
      <c r="C96" s="143"/>
      <c r="D96" s="144">
        <f t="shared" si="19"/>
        <v>3000</v>
      </c>
      <c r="E96" s="144">
        <f t="shared" si="19"/>
        <v>4000</v>
      </c>
      <c r="F96" s="144">
        <f t="shared" si="19"/>
        <v>4000</v>
      </c>
      <c r="G96" s="144">
        <f t="shared" si="19"/>
        <v>4000</v>
      </c>
      <c r="H96" s="144">
        <f t="shared" si="19"/>
        <v>4000</v>
      </c>
    </row>
    <row r="97" spans="1:8" ht="13.2" x14ac:dyDescent="0.25">
      <c r="A97" s="145" t="s">
        <v>9</v>
      </c>
      <c r="B97" s="145"/>
      <c r="C97" s="145"/>
      <c r="D97" s="146">
        <f t="shared" si="19"/>
        <v>3000</v>
      </c>
      <c r="E97" s="146">
        <f t="shared" si="19"/>
        <v>4000</v>
      </c>
      <c r="F97" s="146">
        <f t="shared" si="19"/>
        <v>4000</v>
      </c>
      <c r="G97" s="146">
        <f t="shared" si="19"/>
        <v>4000</v>
      </c>
      <c r="H97" s="146">
        <f t="shared" si="19"/>
        <v>4000</v>
      </c>
    </row>
    <row r="98" spans="1:8" ht="13.2" x14ac:dyDescent="0.25">
      <c r="A98" s="147" t="s">
        <v>10</v>
      </c>
      <c r="B98" s="147">
        <v>11</v>
      </c>
      <c r="C98" s="147" t="s">
        <v>11</v>
      </c>
      <c r="D98" s="125">
        <f t="shared" si="19"/>
        <v>3000</v>
      </c>
      <c r="E98" s="125">
        <f t="shared" si="19"/>
        <v>4000</v>
      </c>
      <c r="F98" s="125">
        <f t="shared" si="19"/>
        <v>4000</v>
      </c>
      <c r="G98" s="125">
        <f t="shared" si="19"/>
        <v>4000</v>
      </c>
      <c r="H98" s="125">
        <f t="shared" si="19"/>
        <v>4000</v>
      </c>
    </row>
    <row r="99" spans="1:8" s="3" customFormat="1" ht="13.2" x14ac:dyDescent="0.25">
      <c r="A99" s="3" t="s">
        <v>15</v>
      </c>
      <c r="B99" s="3">
        <v>11</v>
      </c>
      <c r="C99" s="3" t="s">
        <v>16</v>
      </c>
      <c r="D99" s="4">
        <v>3000</v>
      </c>
      <c r="E99" s="4">
        <v>4000</v>
      </c>
      <c r="F99" s="4">
        <v>4000</v>
      </c>
      <c r="G99" s="4">
        <v>4000</v>
      </c>
      <c r="H99" s="4">
        <v>4000</v>
      </c>
    </row>
    <row r="100" spans="1:8" ht="13.2" x14ac:dyDescent="0.25">
      <c r="A100" s="69" t="s">
        <v>350</v>
      </c>
      <c r="B100" s="69"/>
      <c r="C100" s="141"/>
      <c r="D100" s="142">
        <f t="shared" ref="D100:H103" si="20">D101</f>
        <v>2000</v>
      </c>
      <c r="E100" s="142">
        <f t="shared" si="20"/>
        <v>3000</v>
      </c>
      <c r="F100" s="142">
        <f t="shared" si="20"/>
        <v>3000</v>
      </c>
      <c r="G100" s="142">
        <f t="shared" si="20"/>
        <v>2000</v>
      </c>
      <c r="H100" s="142">
        <f t="shared" si="20"/>
        <v>2000</v>
      </c>
    </row>
    <row r="101" spans="1:8" ht="13.2" x14ac:dyDescent="0.25">
      <c r="A101" s="143" t="s">
        <v>39</v>
      </c>
      <c r="B101" s="143"/>
      <c r="C101" s="143"/>
      <c r="D101" s="144">
        <f t="shared" si="20"/>
        <v>2000</v>
      </c>
      <c r="E101" s="144">
        <f t="shared" si="20"/>
        <v>3000</v>
      </c>
      <c r="F101" s="144">
        <f t="shared" si="20"/>
        <v>3000</v>
      </c>
      <c r="G101" s="144">
        <f t="shared" si="20"/>
        <v>2000</v>
      </c>
      <c r="H101" s="144">
        <f t="shared" si="20"/>
        <v>2000</v>
      </c>
    </row>
    <row r="102" spans="1:8" ht="13.2" x14ac:dyDescent="0.25">
      <c r="A102" s="145" t="s">
        <v>9</v>
      </c>
      <c r="B102" s="145"/>
      <c r="C102" s="145"/>
      <c r="D102" s="146">
        <f t="shared" si="20"/>
        <v>2000</v>
      </c>
      <c r="E102" s="146">
        <f t="shared" si="20"/>
        <v>3000</v>
      </c>
      <c r="F102" s="146">
        <f t="shared" si="20"/>
        <v>3000</v>
      </c>
      <c r="G102" s="146">
        <f t="shared" si="20"/>
        <v>2000</v>
      </c>
      <c r="H102" s="146">
        <f t="shared" si="20"/>
        <v>2000</v>
      </c>
    </row>
    <row r="103" spans="1:8" ht="13.2" x14ac:dyDescent="0.25">
      <c r="A103" s="147" t="s">
        <v>10</v>
      </c>
      <c r="B103" s="147">
        <v>11</v>
      </c>
      <c r="C103" s="147" t="s">
        <v>11</v>
      </c>
      <c r="D103" s="125">
        <f t="shared" si="20"/>
        <v>2000</v>
      </c>
      <c r="E103" s="125">
        <f t="shared" si="20"/>
        <v>3000</v>
      </c>
      <c r="F103" s="125">
        <f t="shared" si="20"/>
        <v>3000</v>
      </c>
      <c r="G103" s="125">
        <f t="shared" si="20"/>
        <v>2000</v>
      </c>
      <c r="H103" s="125">
        <f t="shared" si="20"/>
        <v>2000</v>
      </c>
    </row>
    <row r="104" spans="1:8" s="3" customFormat="1" ht="13.2" x14ac:dyDescent="0.25">
      <c r="A104" s="3" t="s">
        <v>15</v>
      </c>
      <c r="B104" s="3">
        <v>11</v>
      </c>
      <c r="C104" s="3" t="s">
        <v>16</v>
      </c>
      <c r="D104" s="4">
        <v>2000</v>
      </c>
      <c r="E104" s="4">
        <v>3000</v>
      </c>
      <c r="F104" s="4">
        <v>3000</v>
      </c>
      <c r="G104" s="4">
        <v>2000</v>
      </c>
      <c r="H104" s="4">
        <v>2000</v>
      </c>
    </row>
    <row r="105" spans="1:8" s="3" customFormat="1" ht="13.2" x14ac:dyDescent="0.25">
      <c r="A105" s="69" t="s">
        <v>333</v>
      </c>
      <c r="B105" s="69"/>
      <c r="C105" s="141"/>
      <c r="D105" s="142">
        <f>D106</f>
        <v>18000</v>
      </c>
      <c r="E105" s="142">
        <f>E106</f>
        <v>19000</v>
      </c>
      <c r="F105" s="142">
        <f>F106</f>
        <v>19000</v>
      </c>
      <c r="G105" s="142">
        <f>G106</f>
        <v>15000</v>
      </c>
      <c r="H105" s="142">
        <f>H106</f>
        <v>15000</v>
      </c>
    </row>
    <row r="106" spans="1:8" s="3" customFormat="1" ht="13.2" x14ac:dyDescent="0.25">
      <c r="A106" s="143" t="s">
        <v>34</v>
      </c>
      <c r="B106" s="143"/>
      <c r="C106" s="143"/>
      <c r="D106" s="144">
        <f>D107+D110</f>
        <v>18000</v>
      </c>
      <c r="E106" s="144">
        <f>E107+E110</f>
        <v>19000</v>
      </c>
      <c r="F106" s="144">
        <f>F107+F110</f>
        <v>19000</v>
      </c>
      <c r="G106" s="144">
        <f>G107+G110</f>
        <v>15000</v>
      </c>
      <c r="H106" s="144">
        <f>H107+H110</f>
        <v>15000</v>
      </c>
    </row>
    <row r="107" spans="1:8" s="3" customFormat="1" ht="13.2" x14ac:dyDescent="0.25">
      <c r="A107" s="145" t="s">
        <v>9</v>
      </c>
      <c r="B107" s="145"/>
      <c r="C107" s="145"/>
      <c r="D107" s="146">
        <f t="shared" ref="D107:H108" si="21">D108</f>
        <v>18000</v>
      </c>
      <c r="E107" s="146">
        <f t="shared" si="21"/>
        <v>0</v>
      </c>
      <c r="F107" s="146">
        <f t="shared" si="21"/>
        <v>0</v>
      </c>
      <c r="G107" s="146">
        <f t="shared" si="21"/>
        <v>0</v>
      </c>
      <c r="H107" s="146">
        <f t="shared" si="21"/>
        <v>0</v>
      </c>
    </row>
    <row r="108" spans="1:8" s="3" customFormat="1" ht="13.2" x14ac:dyDescent="0.25">
      <c r="A108" s="147" t="s">
        <v>10</v>
      </c>
      <c r="B108" s="147">
        <v>11</v>
      </c>
      <c r="C108" s="147" t="s">
        <v>11</v>
      </c>
      <c r="D108" s="125">
        <f t="shared" si="21"/>
        <v>18000</v>
      </c>
      <c r="E108" s="125">
        <f t="shared" si="21"/>
        <v>0</v>
      </c>
      <c r="F108" s="125">
        <f t="shared" si="21"/>
        <v>0</v>
      </c>
      <c r="G108" s="125">
        <f t="shared" si="21"/>
        <v>0</v>
      </c>
      <c r="H108" s="125">
        <f t="shared" si="21"/>
        <v>0</v>
      </c>
    </row>
    <row r="109" spans="1:8" s="3" customFormat="1" ht="13.2" x14ac:dyDescent="0.25">
      <c r="A109" s="3" t="s">
        <v>15</v>
      </c>
      <c r="B109" s="3">
        <v>11</v>
      </c>
      <c r="C109" s="3" t="s">
        <v>16</v>
      </c>
      <c r="D109" s="4">
        <v>18000</v>
      </c>
      <c r="E109" s="4">
        <v>0</v>
      </c>
      <c r="F109" s="4">
        <v>0</v>
      </c>
      <c r="G109" s="4">
        <v>0</v>
      </c>
      <c r="H109" s="4">
        <v>0</v>
      </c>
    </row>
    <row r="110" spans="1:8" s="3" customFormat="1" ht="13.2" x14ac:dyDescent="0.25">
      <c r="A110" s="114" t="s">
        <v>366</v>
      </c>
      <c r="B110" s="114"/>
      <c r="C110" s="145"/>
      <c r="D110" s="146">
        <f t="shared" ref="D110:H111" si="22">D111</f>
        <v>0</v>
      </c>
      <c r="E110" s="146">
        <f t="shared" si="22"/>
        <v>19000</v>
      </c>
      <c r="F110" s="146">
        <f t="shared" si="22"/>
        <v>19000</v>
      </c>
      <c r="G110" s="146">
        <f t="shared" si="22"/>
        <v>15000</v>
      </c>
      <c r="H110" s="146">
        <f t="shared" si="22"/>
        <v>15000</v>
      </c>
    </row>
    <row r="111" spans="1:8" s="3" customFormat="1" ht="13.2" x14ac:dyDescent="0.25">
      <c r="A111" s="147" t="s">
        <v>10</v>
      </c>
      <c r="B111" s="147">
        <v>45</v>
      </c>
      <c r="C111" s="147" t="s">
        <v>11</v>
      </c>
      <c r="D111" s="125">
        <f t="shared" si="22"/>
        <v>0</v>
      </c>
      <c r="E111" s="125">
        <f t="shared" si="22"/>
        <v>19000</v>
      </c>
      <c r="F111" s="125">
        <f t="shared" si="22"/>
        <v>19000</v>
      </c>
      <c r="G111" s="125">
        <f t="shared" si="22"/>
        <v>15000</v>
      </c>
      <c r="H111" s="125">
        <f t="shared" si="22"/>
        <v>15000</v>
      </c>
    </row>
    <row r="112" spans="1:8" s="3" customFormat="1" ht="13.2" x14ac:dyDescent="0.25">
      <c r="A112" s="3" t="s">
        <v>15</v>
      </c>
      <c r="B112" s="3">
        <v>45</v>
      </c>
      <c r="C112" s="3" t="s">
        <v>16</v>
      </c>
      <c r="D112" s="4">
        <v>0</v>
      </c>
      <c r="E112" s="4">
        <v>19000</v>
      </c>
      <c r="F112" s="4">
        <v>19000</v>
      </c>
      <c r="G112" s="4">
        <v>15000</v>
      </c>
      <c r="H112" s="4">
        <v>15000</v>
      </c>
    </row>
    <row r="113" spans="1:8" s="3" customFormat="1" ht="13.2" x14ac:dyDescent="0.25">
      <c r="A113" s="69" t="s">
        <v>367</v>
      </c>
      <c r="B113" s="69"/>
      <c r="C113" s="69"/>
      <c r="D113" s="116">
        <f>D114</f>
        <v>0</v>
      </c>
      <c r="E113" s="116">
        <f>E114</f>
        <v>10000</v>
      </c>
      <c r="F113" s="116">
        <f>F114</f>
        <v>2086500</v>
      </c>
      <c r="G113" s="116">
        <f>G114</f>
        <v>250000</v>
      </c>
      <c r="H113" s="116">
        <f>H114</f>
        <v>250000</v>
      </c>
    </row>
    <row r="114" spans="1:8" s="3" customFormat="1" ht="13.2" x14ac:dyDescent="0.25">
      <c r="A114" s="117" t="s">
        <v>34</v>
      </c>
      <c r="B114" s="117"/>
      <c r="C114" s="117"/>
      <c r="D114" s="118">
        <f>D115+D118</f>
        <v>0</v>
      </c>
      <c r="E114" s="118">
        <f>E115+E118</f>
        <v>10000</v>
      </c>
      <c r="F114" s="118">
        <f>F115+F118+F121+F124</f>
        <v>2086500</v>
      </c>
      <c r="G114" s="118">
        <f t="shared" ref="G114:H114" si="23">G115+G118+G121+G124</f>
        <v>250000</v>
      </c>
      <c r="H114" s="118">
        <f t="shared" si="23"/>
        <v>250000</v>
      </c>
    </row>
    <row r="115" spans="1:8" s="3" customFormat="1" ht="13.2" x14ac:dyDescent="0.25">
      <c r="A115" s="114" t="s">
        <v>9</v>
      </c>
      <c r="B115" s="114"/>
      <c r="C115" s="114"/>
      <c r="D115" s="115">
        <f t="shared" ref="D115:H116" si="24">D116</f>
        <v>0</v>
      </c>
      <c r="E115" s="115">
        <f t="shared" si="24"/>
        <v>10000</v>
      </c>
      <c r="F115" s="115">
        <f t="shared" si="24"/>
        <v>43500</v>
      </c>
      <c r="G115" s="115">
        <f t="shared" si="24"/>
        <v>50000</v>
      </c>
      <c r="H115" s="115">
        <f t="shared" si="24"/>
        <v>50000</v>
      </c>
    </row>
    <row r="116" spans="1:8" s="3" customFormat="1" ht="13.2" x14ac:dyDescent="0.25">
      <c r="A116" s="2">
        <v>4</v>
      </c>
      <c r="B116" s="2">
        <v>11</v>
      </c>
      <c r="C116" s="2" t="s">
        <v>30</v>
      </c>
      <c r="D116" s="6">
        <f t="shared" si="24"/>
        <v>0</v>
      </c>
      <c r="E116" s="6">
        <f t="shared" si="24"/>
        <v>10000</v>
      </c>
      <c r="F116" s="6">
        <f t="shared" si="24"/>
        <v>43500</v>
      </c>
      <c r="G116" s="6">
        <f t="shared" si="24"/>
        <v>50000</v>
      </c>
      <c r="H116" s="6">
        <f t="shared" si="24"/>
        <v>50000</v>
      </c>
    </row>
    <row r="117" spans="1:8" s="3" customFormat="1" ht="13.2" x14ac:dyDescent="0.25">
      <c r="A117" s="3">
        <v>42</v>
      </c>
      <c r="B117" s="3">
        <v>11</v>
      </c>
      <c r="C117" s="3" t="s">
        <v>32</v>
      </c>
      <c r="D117" s="7">
        <v>0</v>
      </c>
      <c r="E117" s="7">
        <v>10000</v>
      </c>
      <c r="F117" s="7">
        <v>43500</v>
      </c>
      <c r="G117" s="7">
        <v>50000</v>
      </c>
      <c r="H117" s="7">
        <v>50000</v>
      </c>
    </row>
    <row r="118" spans="1:8" s="3" customFormat="1" ht="13.2" x14ac:dyDescent="0.25">
      <c r="A118" s="114" t="s">
        <v>366</v>
      </c>
      <c r="B118" s="114"/>
      <c r="C118" s="114"/>
      <c r="D118" s="115">
        <f>D119</f>
        <v>0</v>
      </c>
      <c r="E118" s="115">
        <f>E119</f>
        <v>0</v>
      </c>
      <c r="F118" s="115">
        <f>F119</f>
        <v>188000</v>
      </c>
      <c r="G118" s="115">
        <f>G119</f>
        <v>150000</v>
      </c>
      <c r="H118" s="115">
        <f>H119</f>
        <v>150000</v>
      </c>
    </row>
    <row r="119" spans="1:8" s="3" customFormat="1" ht="13.2" x14ac:dyDescent="0.25">
      <c r="A119" s="2">
        <v>4</v>
      </c>
      <c r="B119" s="2">
        <v>45</v>
      </c>
      <c r="C119" s="2" t="s">
        <v>30</v>
      </c>
      <c r="D119" s="6">
        <f t="shared" ref="D119:H119" si="25">D120</f>
        <v>0</v>
      </c>
      <c r="E119" s="6">
        <f t="shared" si="25"/>
        <v>0</v>
      </c>
      <c r="F119" s="6">
        <f t="shared" si="25"/>
        <v>188000</v>
      </c>
      <c r="G119" s="6">
        <f t="shared" si="25"/>
        <v>150000</v>
      </c>
      <c r="H119" s="6">
        <f t="shared" si="25"/>
        <v>150000</v>
      </c>
    </row>
    <row r="120" spans="1:8" s="3" customFormat="1" ht="13.2" x14ac:dyDescent="0.25">
      <c r="A120" s="3">
        <v>42</v>
      </c>
      <c r="B120" s="3">
        <v>45</v>
      </c>
      <c r="C120" s="3" t="s">
        <v>32</v>
      </c>
      <c r="D120" s="7">
        <v>0</v>
      </c>
      <c r="E120" s="7">
        <v>0</v>
      </c>
      <c r="F120" s="7">
        <v>188000</v>
      </c>
      <c r="G120" s="7">
        <v>150000</v>
      </c>
      <c r="H120" s="7">
        <v>150000</v>
      </c>
    </row>
    <row r="121" spans="1:8" s="123" customFormat="1" ht="13.2" x14ac:dyDescent="0.25">
      <c r="A121" s="114" t="s">
        <v>369</v>
      </c>
      <c r="B121" s="114"/>
      <c r="C121" s="114"/>
      <c r="D121" s="115">
        <f>D122</f>
        <v>0</v>
      </c>
      <c r="E121" s="115">
        <f>E122</f>
        <v>0</v>
      </c>
      <c r="F121" s="115">
        <f>F122</f>
        <v>125000</v>
      </c>
      <c r="G121" s="115">
        <f>G122</f>
        <v>50000</v>
      </c>
      <c r="H121" s="115">
        <f>H122</f>
        <v>50000</v>
      </c>
    </row>
    <row r="122" spans="1:8" s="123" customFormat="1" ht="13.2" x14ac:dyDescent="0.25">
      <c r="A122" s="2">
        <v>4</v>
      </c>
      <c r="B122" s="2">
        <v>45</v>
      </c>
      <c r="C122" s="2" t="s">
        <v>30</v>
      </c>
      <c r="D122" s="6">
        <f t="shared" ref="D122:H122" si="26">D123</f>
        <v>0</v>
      </c>
      <c r="E122" s="6">
        <f t="shared" si="26"/>
        <v>0</v>
      </c>
      <c r="F122" s="6">
        <f t="shared" si="26"/>
        <v>125000</v>
      </c>
      <c r="G122" s="6">
        <f t="shared" si="26"/>
        <v>50000</v>
      </c>
      <c r="H122" s="6">
        <f t="shared" si="26"/>
        <v>50000</v>
      </c>
    </row>
    <row r="123" spans="1:8" s="123" customFormat="1" ht="13.2" x14ac:dyDescent="0.25">
      <c r="A123" s="3">
        <v>42</v>
      </c>
      <c r="B123" s="3">
        <v>45</v>
      </c>
      <c r="C123" s="3" t="s">
        <v>32</v>
      </c>
      <c r="D123" s="7">
        <v>0</v>
      </c>
      <c r="E123" s="7">
        <v>0</v>
      </c>
      <c r="F123" s="7">
        <v>125000</v>
      </c>
      <c r="G123" s="7">
        <v>50000</v>
      </c>
      <c r="H123" s="7">
        <v>50000</v>
      </c>
    </row>
    <row r="124" spans="1:8" s="123" customFormat="1" ht="13.2" x14ac:dyDescent="0.25">
      <c r="A124" s="114" t="s">
        <v>368</v>
      </c>
      <c r="B124" s="114"/>
      <c r="C124" s="114"/>
      <c r="D124" s="115">
        <f>D125</f>
        <v>0</v>
      </c>
      <c r="E124" s="115">
        <f>E125</f>
        <v>0</v>
      </c>
      <c r="F124" s="115">
        <f>F125</f>
        <v>1730000</v>
      </c>
      <c r="G124" s="115">
        <f>G125</f>
        <v>0</v>
      </c>
      <c r="H124" s="115">
        <f>H125</f>
        <v>0</v>
      </c>
    </row>
    <row r="125" spans="1:8" s="123" customFormat="1" ht="13.2" x14ac:dyDescent="0.25">
      <c r="A125" s="2">
        <v>4</v>
      </c>
      <c r="B125" s="2">
        <v>45</v>
      </c>
      <c r="C125" s="2" t="s">
        <v>30</v>
      </c>
      <c r="D125" s="6">
        <f t="shared" ref="D125:H125" si="27">D126</f>
        <v>0</v>
      </c>
      <c r="E125" s="6">
        <f t="shared" si="27"/>
        <v>0</v>
      </c>
      <c r="F125" s="6">
        <f t="shared" si="27"/>
        <v>1730000</v>
      </c>
      <c r="G125" s="6">
        <f t="shared" si="27"/>
        <v>0</v>
      </c>
      <c r="H125" s="6">
        <f t="shared" si="27"/>
        <v>0</v>
      </c>
    </row>
    <row r="126" spans="1:8" s="123" customFormat="1" ht="13.2" x14ac:dyDescent="0.25">
      <c r="A126" s="3">
        <v>42</v>
      </c>
      <c r="B126" s="3">
        <v>45</v>
      </c>
      <c r="C126" s="3" t="s">
        <v>32</v>
      </c>
      <c r="D126" s="7">
        <v>0</v>
      </c>
      <c r="E126" s="7">
        <v>0</v>
      </c>
      <c r="F126" s="7">
        <v>1730000</v>
      </c>
      <c r="G126" s="7">
        <v>0</v>
      </c>
      <c r="H126" s="7">
        <v>0</v>
      </c>
    </row>
    <row r="127" spans="1:8" s="3" customFormat="1" ht="13.2" hidden="1" x14ac:dyDescent="0.25">
      <c r="A127" s="69" t="s">
        <v>42</v>
      </c>
      <c r="B127" s="69"/>
      <c r="C127" s="141"/>
      <c r="D127" s="142">
        <f t="shared" ref="D127:H130" si="28">D128</f>
        <v>0</v>
      </c>
      <c r="E127" s="142">
        <f t="shared" si="28"/>
        <v>0</v>
      </c>
      <c r="F127" s="142">
        <f t="shared" si="28"/>
        <v>0</v>
      </c>
      <c r="G127" s="142">
        <f t="shared" si="28"/>
        <v>0</v>
      </c>
      <c r="H127" s="142">
        <f t="shared" si="28"/>
        <v>0</v>
      </c>
    </row>
    <row r="128" spans="1:8" s="3" customFormat="1" ht="13.2" hidden="1" x14ac:dyDescent="0.25">
      <c r="A128" s="143" t="s">
        <v>39</v>
      </c>
      <c r="B128" s="143"/>
      <c r="C128" s="143"/>
      <c r="D128" s="144">
        <f t="shared" si="28"/>
        <v>0</v>
      </c>
      <c r="E128" s="144">
        <f t="shared" si="28"/>
        <v>0</v>
      </c>
      <c r="F128" s="144">
        <f t="shared" si="28"/>
        <v>0</v>
      </c>
      <c r="G128" s="144">
        <f t="shared" si="28"/>
        <v>0</v>
      </c>
      <c r="H128" s="144">
        <f t="shared" si="28"/>
        <v>0</v>
      </c>
    </row>
    <row r="129" spans="1:8" s="3" customFormat="1" ht="13.2" hidden="1" x14ac:dyDescent="0.25">
      <c r="A129" s="145" t="s">
        <v>9</v>
      </c>
      <c r="B129" s="145"/>
      <c r="C129" s="145"/>
      <c r="D129" s="146">
        <f t="shared" si="28"/>
        <v>0</v>
      </c>
      <c r="E129" s="146">
        <f t="shared" si="28"/>
        <v>0</v>
      </c>
      <c r="F129" s="146">
        <f t="shared" si="28"/>
        <v>0</v>
      </c>
      <c r="G129" s="146">
        <f t="shared" si="28"/>
        <v>0</v>
      </c>
      <c r="H129" s="146">
        <f t="shared" si="28"/>
        <v>0</v>
      </c>
    </row>
    <row r="130" spans="1:8" s="3" customFormat="1" ht="13.2" hidden="1" x14ac:dyDescent="0.25">
      <c r="A130" s="147" t="s">
        <v>10</v>
      </c>
      <c r="B130" s="147">
        <v>11</v>
      </c>
      <c r="C130" s="147" t="s">
        <v>11</v>
      </c>
      <c r="D130" s="125">
        <f t="shared" si="28"/>
        <v>0</v>
      </c>
      <c r="E130" s="125">
        <f t="shared" si="28"/>
        <v>0</v>
      </c>
      <c r="F130" s="125">
        <f t="shared" si="28"/>
        <v>0</v>
      </c>
      <c r="G130" s="125">
        <f t="shared" si="28"/>
        <v>0</v>
      </c>
      <c r="H130" s="125">
        <f t="shared" si="28"/>
        <v>0</v>
      </c>
    </row>
    <row r="131" spans="1:8" s="3" customFormat="1" ht="13.2" hidden="1" x14ac:dyDescent="0.25">
      <c r="A131" s="3" t="s">
        <v>15</v>
      </c>
      <c r="B131" s="3">
        <v>11</v>
      </c>
      <c r="C131" s="3" t="s">
        <v>16</v>
      </c>
      <c r="D131" s="4"/>
      <c r="E131" s="4"/>
      <c r="F131" s="4"/>
      <c r="G131" s="4">
        <v>0</v>
      </c>
      <c r="H131" s="4">
        <v>0</v>
      </c>
    </row>
    <row r="132" spans="1:8" ht="13.2" x14ac:dyDescent="0.25">
      <c r="A132" s="149" t="s">
        <v>346</v>
      </c>
      <c r="B132" s="149"/>
      <c r="C132" s="139"/>
      <c r="D132" s="140">
        <f>D133</f>
        <v>21000</v>
      </c>
      <c r="E132" s="140">
        <f>E133</f>
        <v>21000</v>
      </c>
      <c r="F132" s="140">
        <f>F133</f>
        <v>21000</v>
      </c>
      <c r="G132" s="140">
        <f>G133</f>
        <v>26000</v>
      </c>
      <c r="H132" s="140">
        <f>H133</f>
        <v>26000</v>
      </c>
    </row>
    <row r="133" spans="1:8" ht="13.2" x14ac:dyDescent="0.25">
      <c r="A133" s="69" t="s">
        <v>43</v>
      </c>
      <c r="B133" s="69"/>
      <c r="C133" s="141"/>
      <c r="D133" s="142">
        <f t="shared" ref="D133:H135" si="29">D134</f>
        <v>21000</v>
      </c>
      <c r="E133" s="142">
        <f t="shared" si="29"/>
        <v>21000</v>
      </c>
      <c r="F133" s="142">
        <f t="shared" si="29"/>
        <v>21000</v>
      </c>
      <c r="G133" s="142">
        <f t="shared" si="29"/>
        <v>26000</v>
      </c>
      <c r="H133" s="142">
        <f t="shared" si="29"/>
        <v>26000</v>
      </c>
    </row>
    <row r="134" spans="1:8" ht="13.2" x14ac:dyDescent="0.25">
      <c r="A134" s="143" t="s">
        <v>44</v>
      </c>
      <c r="B134" s="143"/>
      <c r="C134" s="143"/>
      <c r="D134" s="144">
        <f t="shared" si="29"/>
        <v>21000</v>
      </c>
      <c r="E134" s="144">
        <f t="shared" si="29"/>
        <v>21000</v>
      </c>
      <c r="F134" s="144">
        <f t="shared" si="29"/>
        <v>21000</v>
      </c>
      <c r="G134" s="144">
        <f t="shared" si="29"/>
        <v>26000</v>
      </c>
      <c r="H134" s="144">
        <f t="shared" si="29"/>
        <v>26000</v>
      </c>
    </row>
    <row r="135" spans="1:8" ht="13.2" x14ac:dyDescent="0.25">
      <c r="A135" s="145" t="s">
        <v>369</v>
      </c>
      <c r="B135" s="145"/>
      <c r="C135" s="145"/>
      <c r="D135" s="146">
        <f t="shared" si="29"/>
        <v>21000</v>
      </c>
      <c r="E135" s="146">
        <f t="shared" si="29"/>
        <v>21000</v>
      </c>
      <c r="F135" s="146">
        <f t="shared" si="29"/>
        <v>21000</v>
      </c>
      <c r="G135" s="146">
        <f t="shared" si="29"/>
        <v>26000</v>
      </c>
      <c r="H135" s="146">
        <f t="shared" si="29"/>
        <v>26000</v>
      </c>
    </row>
    <row r="136" spans="1:8" ht="13.2" x14ac:dyDescent="0.25">
      <c r="A136" s="147" t="s">
        <v>10</v>
      </c>
      <c r="B136" s="147">
        <v>41</v>
      </c>
      <c r="C136" s="147" t="s">
        <v>11</v>
      </c>
      <c r="D136" s="125">
        <f>D137+D138</f>
        <v>21000</v>
      </c>
      <c r="E136" s="125">
        <f>E137+E138</f>
        <v>21000</v>
      </c>
      <c r="F136" s="125">
        <f>F137+F138</f>
        <v>21000</v>
      </c>
      <c r="G136" s="125">
        <f>G137+G138</f>
        <v>26000</v>
      </c>
      <c r="H136" s="125">
        <f>H137+H138</f>
        <v>26000</v>
      </c>
    </row>
    <row r="137" spans="1:8" s="3" customFormat="1" ht="13.2" x14ac:dyDescent="0.25">
      <c r="A137" s="3" t="s">
        <v>20</v>
      </c>
      <c r="B137" s="3">
        <v>41</v>
      </c>
      <c r="C137" s="3" t="s">
        <v>21</v>
      </c>
      <c r="D137" s="4">
        <v>20000</v>
      </c>
      <c r="E137" s="4">
        <v>20000</v>
      </c>
      <c r="F137" s="4">
        <v>20000</v>
      </c>
      <c r="G137" s="4">
        <v>25000</v>
      </c>
      <c r="H137" s="4">
        <v>25000</v>
      </c>
    </row>
    <row r="138" spans="1:8" s="3" customFormat="1" ht="13.2" x14ac:dyDescent="0.25">
      <c r="A138" s="3" t="s">
        <v>12</v>
      </c>
      <c r="B138" s="3">
        <v>41</v>
      </c>
      <c r="C138" s="3" t="s">
        <v>13</v>
      </c>
      <c r="D138" s="4">
        <v>1000</v>
      </c>
      <c r="E138" s="4">
        <v>1000</v>
      </c>
      <c r="F138" s="4">
        <v>1000</v>
      </c>
      <c r="G138" s="4">
        <v>1000</v>
      </c>
      <c r="H138" s="4">
        <v>1000</v>
      </c>
    </row>
    <row r="139" spans="1:8" ht="13.2" x14ac:dyDescent="0.25">
      <c r="A139" s="149" t="s">
        <v>45</v>
      </c>
      <c r="B139" s="149"/>
      <c r="C139" s="139"/>
      <c r="D139" s="140">
        <f>D140+D145+D150+D164+D174+D185+D199+D169+D207+D218+D229</f>
        <v>159820</v>
      </c>
      <c r="E139" s="140">
        <f>E140+E145+E150+E164+E174+E185+E199+E169+E207+E218+E229</f>
        <v>189820</v>
      </c>
      <c r="F139" s="140">
        <f>F140+F145+F150+F164+F174+F185+F199+F169+F207+F218+F229</f>
        <v>200820</v>
      </c>
      <c r="G139" s="140">
        <f>G140+G145+G150+G164+G174+G185+G199+G169+G207+G218+G229</f>
        <v>115820</v>
      </c>
      <c r="H139" s="140">
        <f>H140+H145+H150+H164+H174+H185+H199+H169+H207+H218+H229</f>
        <v>169820</v>
      </c>
    </row>
    <row r="140" spans="1:8" ht="13.2" x14ac:dyDescent="0.25">
      <c r="A140" s="69" t="s">
        <v>46</v>
      </c>
      <c r="B140" s="69"/>
      <c r="C140" s="141"/>
      <c r="D140" s="142">
        <f t="shared" ref="D140:H143" si="30">D141</f>
        <v>5820</v>
      </c>
      <c r="E140" s="142">
        <f t="shared" si="30"/>
        <v>11820</v>
      </c>
      <c r="F140" s="142">
        <f t="shared" si="30"/>
        <v>11820</v>
      </c>
      <c r="G140" s="142">
        <f t="shared" si="30"/>
        <v>11820</v>
      </c>
      <c r="H140" s="142">
        <f t="shared" si="30"/>
        <v>11820</v>
      </c>
    </row>
    <row r="141" spans="1:8" ht="13.2" x14ac:dyDescent="0.25">
      <c r="A141" s="117" t="s">
        <v>47</v>
      </c>
      <c r="B141" s="117"/>
      <c r="C141" s="143"/>
      <c r="D141" s="144">
        <f t="shared" si="30"/>
        <v>5820</v>
      </c>
      <c r="E141" s="144">
        <f t="shared" si="30"/>
        <v>11820</v>
      </c>
      <c r="F141" s="144">
        <f t="shared" si="30"/>
        <v>11820</v>
      </c>
      <c r="G141" s="144">
        <f t="shared" si="30"/>
        <v>11820</v>
      </c>
      <c r="H141" s="144">
        <f t="shared" si="30"/>
        <v>11820</v>
      </c>
    </row>
    <row r="142" spans="1:8" ht="13.2" x14ac:dyDescent="0.25">
      <c r="A142" s="145" t="s">
        <v>380</v>
      </c>
      <c r="B142" s="145"/>
      <c r="C142" s="145"/>
      <c r="D142" s="146">
        <f t="shared" si="30"/>
        <v>5820</v>
      </c>
      <c r="E142" s="146">
        <f t="shared" si="30"/>
        <v>11820</v>
      </c>
      <c r="F142" s="146">
        <f t="shared" si="30"/>
        <v>11820</v>
      </c>
      <c r="G142" s="146">
        <f t="shared" si="30"/>
        <v>11820</v>
      </c>
      <c r="H142" s="146">
        <f t="shared" si="30"/>
        <v>11820</v>
      </c>
    </row>
    <row r="143" spans="1:8" ht="13.2" x14ac:dyDescent="0.25">
      <c r="A143" s="147" t="s">
        <v>10</v>
      </c>
      <c r="B143" s="147">
        <v>21</v>
      </c>
      <c r="C143" s="147" t="s">
        <v>11</v>
      </c>
      <c r="D143" s="125">
        <f t="shared" si="30"/>
        <v>5820</v>
      </c>
      <c r="E143" s="125">
        <f t="shared" si="30"/>
        <v>11820</v>
      </c>
      <c r="F143" s="125">
        <f t="shared" si="30"/>
        <v>11820</v>
      </c>
      <c r="G143" s="125">
        <f t="shared" si="30"/>
        <v>11820</v>
      </c>
      <c r="H143" s="125">
        <f t="shared" si="30"/>
        <v>11820</v>
      </c>
    </row>
    <row r="144" spans="1:8" s="3" customFormat="1" ht="13.2" x14ac:dyDescent="0.25">
      <c r="A144" s="3" t="s">
        <v>48</v>
      </c>
      <c r="B144" s="3">
        <v>21</v>
      </c>
      <c r="C144" s="3" t="s">
        <v>49</v>
      </c>
      <c r="D144" s="4">
        <v>5820</v>
      </c>
      <c r="E144" s="4">
        <v>11820</v>
      </c>
      <c r="F144" s="4">
        <v>11820</v>
      </c>
      <c r="G144" s="4">
        <v>11820</v>
      </c>
      <c r="H144" s="4">
        <v>11820</v>
      </c>
    </row>
    <row r="145" spans="1:8" s="3" customFormat="1" ht="13.2" x14ac:dyDescent="0.25">
      <c r="A145" s="69" t="s">
        <v>50</v>
      </c>
      <c r="B145" s="69"/>
      <c r="C145" s="69"/>
      <c r="D145" s="116">
        <f t="shared" ref="D145:H148" si="31">D146</f>
        <v>10000</v>
      </c>
      <c r="E145" s="116">
        <f t="shared" si="31"/>
        <v>10000</v>
      </c>
      <c r="F145" s="116">
        <f t="shared" si="31"/>
        <v>10000</v>
      </c>
      <c r="G145" s="116">
        <f t="shared" si="31"/>
        <v>15000</v>
      </c>
      <c r="H145" s="116">
        <f t="shared" si="31"/>
        <v>15000</v>
      </c>
    </row>
    <row r="146" spans="1:8" s="3" customFormat="1" ht="13.2" x14ac:dyDescent="0.25">
      <c r="A146" s="117" t="s">
        <v>51</v>
      </c>
      <c r="B146" s="117"/>
      <c r="C146" s="117"/>
      <c r="D146" s="118">
        <f t="shared" si="31"/>
        <v>10000</v>
      </c>
      <c r="E146" s="118">
        <f t="shared" si="31"/>
        <v>10000</v>
      </c>
      <c r="F146" s="118">
        <f t="shared" si="31"/>
        <v>10000</v>
      </c>
      <c r="G146" s="118">
        <f t="shared" si="31"/>
        <v>15000</v>
      </c>
      <c r="H146" s="118">
        <f t="shared" si="31"/>
        <v>15000</v>
      </c>
    </row>
    <row r="147" spans="1:8" s="3" customFormat="1" ht="13.2" x14ac:dyDescent="0.25">
      <c r="A147" s="114" t="s">
        <v>380</v>
      </c>
      <c r="B147" s="114"/>
      <c r="C147" s="114"/>
      <c r="D147" s="115">
        <f t="shared" si="31"/>
        <v>10000</v>
      </c>
      <c r="E147" s="115">
        <f t="shared" si="31"/>
        <v>10000</v>
      </c>
      <c r="F147" s="115">
        <f t="shared" si="31"/>
        <v>10000</v>
      </c>
      <c r="G147" s="115">
        <f t="shared" si="31"/>
        <v>15000</v>
      </c>
      <c r="H147" s="115">
        <f t="shared" si="31"/>
        <v>15000</v>
      </c>
    </row>
    <row r="148" spans="1:8" s="3" customFormat="1" ht="13.2" x14ac:dyDescent="0.25">
      <c r="A148" s="2" t="s">
        <v>10</v>
      </c>
      <c r="B148" s="2">
        <v>21</v>
      </c>
      <c r="C148" s="2" t="s">
        <v>11</v>
      </c>
      <c r="D148" s="6">
        <f t="shared" si="31"/>
        <v>10000</v>
      </c>
      <c r="E148" s="6">
        <f t="shared" si="31"/>
        <v>10000</v>
      </c>
      <c r="F148" s="6">
        <f t="shared" si="31"/>
        <v>10000</v>
      </c>
      <c r="G148" s="6">
        <f t="shared" si="31"/>
        <v>15000</v>
      </c>
      <c r="H148" s="6">
        <f t="shared" si="31"/>
        <v>15000</v>
      </c>
    </row>
    <row r="149" spans="1:8" s="3" customFormat="1" ht="13.2" x14ac:dyDescent="0.25">
      <c r="A149" s="3" t="s">
        <v>48</v>
      </c>
      <c r="B149" s="3">
        <v>21</v>
      </c>
      <c r="C149" s="3" t="s">
        <v>49</v>
      </c>
      <c r="D149" s="7">
        <v>10000</v>
      </c>
      <c r="E149" s="7">
        <v>10000</v>
      </c>
      <c r="F149" s="7">
        <v>10000</v>
      </c>
      <c r="G149" s="7">
        <v>15000</v>
      </c>
      <c r="H149" s="7">
        <v>15000</v>
      </c>
    </row>
    <row r="150" spans="1:8" ht="13.2" x14ac:dyDescent="0.25">
      <c r="A150" s="69" t="s">
        <v>52</v>
      </c>
      <c r="B150" s="69"/>
      <c r="C150" s="141"/>
      <c r="D150" s="142">
        <f>D151</f>
        <v>0</v>
      </c>
      <c r="E150" s="142">
        <f>E151</f>
        <v>0</v>
      </c>
      <c r="F150" s="142">
        <f>F151</f>
        <v>60000</v>
      </c>
      <c r="G150" s="142">
        <f>G151</f>
        <v>60000</v>
      </c>
      <c r="H150" s="142">
        <f>H151</f>
        <v>60000</v>
      </c>
    </row>
    <row r="151" spans="1:8" ht="13.2" x14ac:dyDescent="0.25">
      <c r="A151" s="143" t="s">
        <v>51</v>
      </c>
      <c r="B151" s="143"/>
      <c r="C151" s="143"/>
      <c r="D151" s="144">
        <f>D152+D160+D156</f>
        <v>0</v>
      </c>
      <c r="E151" s="144">
        <f>E152+E160+E156</f>
        <v>0</v>
      </c>
      <c r="F151" s="144">
        <f>F152+F160+F156</f>
        <v>60000</v>
      </c>
      <c r="G151" s="144">
        <f>G152+G160+G156</f>
        <v>60000</v>
      </c>
      <c r="H151" s="144">
        <f>H152+H160+H156</f>
        <v>60000</v>
      </c>
    </row>
    <row r="152" spans="1:8" ht="13.2" x14ac:dyDescent="0.25">
      <c r="A152" s="145" t="s">
        <v>380</v>
      </c>
      <c r="B152" s="145"/>
      <c r="C152" s="145"/>
      <c r="D152" s="146">
        <f>D153</f>
        <v>0</v>
      </c>
      <c r="E152" s="146">
        <f>E153</f>
        <v>0</v>
      </c>
      <c r="F152" s="146">
        <f>F153</f>
        <v>25000</v>
      </c>
      <c r="G152" s="146">
        <f>G153</f>
        <v>25000</v>
      </c>
      <c r="H152" s="146">
        <f>H153</f>
        <v>25000</v>
      </c>
    </row>
    <row r="153" spans="1:8" ht="13.2" x14ac:dyDescent="0.25">
      <c r="A153" s="147" t="s">
        <v>29</v>
      </c>
      <c r="B153" s="147">
        <v>21</v>
      </c>
      <c r="C153" s="2" t="s">
        <v>30</v>
      </c>
      <c r="D153" s="125">
        <f>D154+D155</f>
        <v>0</v>
      </c>
      <c r="E153" s="125">
        <f>E154+E155</f>
        <v>0</v>
      </c>
      <c r="F153" s="125">
        <f>F154+F155</f>
        <v>25000</v>
      </c>
      <c r="G153" s="125">
        <f>G154+G155</f>
        <v>25000</v>
      </c>
      <c r="H153" s="125">
        <f>H154+H155</f>
        <v>25000</v>
      </c>
    </row>
    <row r="154" spans="1:8" ht="13.2" x14ac:dyDescent="0.25">
      <c r="A154" s="5">
        <v>41</v>
      </c>
      <c r="B154" s="5">
        <v>21</v>
      </c>
      <c r="C154" s="3" t="s">
        <v>402</v>
      </c>
      <c r="D154" s="4">
        <v>0</v>
      </c>
      <c r="E154" s="4">
        <v>0</v>
      </c>
      <c r="F154" s="4">
        <v>10000</v>
      </c>
      <c r="G154" s="4">
        <v>10000</v>
      </c>
      <c r="H154" s="4">
        <v>10000</v>
      </c>
    </row>
    <row r="155" spans="1:8" ht="13.2" x14ac:dyDescent="0.25">
      <c r="A155" s="3" t="s">
        <v>31</v>
      </c>
      <c r="B155" s="3">
        <v>21</v>
      </c>
      <c r="C155" s="3" t="s">
        <v>32</v>
      </c>
      <c r="D155" s="4">
        <v>0</v>
      </c>
      <c r="E155" s="4">
        <v>0</v>
      </c>
      <c r="F155" s="4">
        <v>15000</v>
      </c>
      <c r="G155" s="4">
        <v>15000</v>
      </c>
      <c r="H155" s="4">
        <v>15000</v>
      </c>
    </row>
    <row r="156" spans="1:8" ht="13.2" x14ac:dyDescent="0.25">
      <c r="A156" s="114" t="s">
        <v>407</v>
      </c>
      <c r="B156" s="114"/>
      <c r="C156" s="145"/>
      <c r="D156" s="146">
        <f>D157</f>
        <v>0</v>
      </c>
      <c r="E156" s="146">
        <f>E157</f>
        <v>0</v>
      </c>
      <c r="F156" s="146">
        <f>F157</f>
        <v>10000</v>
      </c>
      <c r="G156" s="146">
        <f>G157</f>
        <v>10000</v>
      </c>
      <c r="H156" s="146">
        <f>H157</f>
        <v>10000</v>
      </c>
    </row>
    <row r="157" spans="1:8" ht="13.2" x14ac:dyDescent="0.25">
      <c r="A157" s="147" t="s">
        <v>29</v>
      </c>
      <c r="B157" s="147">
        <v>44</v>
      </c>
      <c r="C157" s="147" t="s">
        <v>30</v>
      </c>
      <c r="D157" s="125">
        <f>D158+D159</f>
        <v>0</v>
      </c>
      <c r="E157" s="125">
        <f>E158+E159</f>
        <v>0</v>
      </c>
      <c r="F157" s="125">
        <f>F158+F159</f>
        <v>10000</v>
      </c>
      <c r="G157" s="125">
        <f>G158+G159</f>
        <v>10000</v>
      </c>
      <c r="H157" s="125">
        <f>H158+H159</f>
        <v>10000</v>
      </c>
    </row>
    <row r="158" spans="1:8" ht="13.2" x14ac:dyDescent="0.25">
      <c r="A158" s="5">
        <v>41</v>
      </c>
      <c r="B158" s="5">
        <v>44</v>
      </c>
      <c r="C158" s="3" t="s">
        <v>402</v>
      </c>
      <c r="D158" s="4">
        <v>0</v>
      </c>
      <c r="E158" s="4">
        <v>0</v>
      </c>
      <c r="F158" s="4">
        <v>10000</v>
      </c>
      <c r="G158" s="4">
        <v>10000</v>
      </c>
      <c r="H158" s="4">
        <v>10000</v>
      </c>
    </row>
    <row r="159" spans="1:8" ht="13.2" x14ac:dyDescent="0.25">
      <c r="A159" s="3" t="s">
        <v>31</v>
      </c>
      <c r="B159" s="3">
        <v>44</v>
      </c>
      <c r="C159" s="3" t="s">
        <v>32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</row>
    <row r="160" spans="1:8" ht="13.2" x14ac:dyDescent="0.25">
      <c r="A160" s="145" t="s">
        <v>366</v>
      </c>
      <c r="B160" s="145"/>
      <c r="C160" s="145"/>
      <c r="D160" s="146">
        <f>D161</f>
        <v>0</v>
      </c>
      <c r="E160" s="146">
        <f>E161</f>
        <v>0</v>
      </c>
      <c r="F160" s="146">
        <f>F161</f>
        <v>25000</v>
      </c>
      <c r="G160" s="146">
        <f>G161</f>
        <v>25000</v>
      </c>
      <c r="H160" s="146">
        <f>H161</f>
        <v>25000</v>
      </c>
    </row>
    <row r="161" spans="1:8" ht="13.2" x14ac:dyDescent="0.25">
      <c r="A161" s="147" t="s">
        <v>29</v>
      </c>
      <c r="B161" s="147">
        <v>45</v>
      </c>
      <c r="C161" s="147" t="s">
        <v>30</v>
      </c>
      <c r="D161" s="125">
        <f>D162+D163</f>
        <v>0</v>
      </c>
      <c r="E161" s="125">
        <f>E162+E163</f>
        <v>0</v>
      </c>
      <c r="F161" s="125">
        <f>F162+F163</f>
        <v>25000</v>
      </c>
      <c r="G161" s="125">
        <f>G162+G163</f>
        <v>25000</v>
      </c>
      <c r="H161" s="125">
        <f>H162+H163</f>
        <v>25000</v>
      </c>
    </row>
    <row r="162" spans="1:8" ht="13.2" x14ac:dyDescent="0.25">
      <c r="A162" s="5">
        <v>41</v>
      </c>
      <c r="B162" s="5">
        <v>45</v>
      </c>
      <c r="C162" s="3" t="s">
        <v>402</v>
      </c>
      <c r="D162" s="4">
        <v>0</v>
      </c>
      <c r="E162" s="4">
        <v>0</v>
      </c>
      <c r="F162" s="4">
        <v>25000</v>
      </c>
      <c r="G162" s="4">
        <v>25000</v>
      </c>
      <c r="H162" s="4">
        <v>25000</v>
      </c>
    </row>
    <row r="163" spans="1:8" ht="13.2" x14ac:dyDescent="0.25">
      <c r="A163" s="3" t="s">
        <v>31</v>
      </c>
      <c r="B163" s="3">
        <v>45</v>
      </c>
      <c r="C163" s="3" t="s">
        <v>32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</row>
    <row r="164" spans="1:8" ht="13.2" x14ac:dyDescent="0.25">
      <c r="A164" s="69" t="s">
        <v>339</v>
      </c>
      <c r="B164" s="69"/>
      <c r="C164" s="141"/>
      <c r="D164" s="142">
        <f t="shared" ref="D164:H172" si="32">D165</f>
        <v>0</v>
      </c>
      <c r="E164" s="142">
        <f t="shared" si="32"/>
        <v>0</v>
      </c>
      <c r="F164" s="142">
        <f t="shared" si="32"/>
        <v>0</v>
      </c>
      <c r="G164" s="142">
        <f t="shared" si="32"/>
        <v>0</v>
      </c>
      <c r="H164" s="142">
        <f t="shared" si="32"/>
        <v>0</v>
      </c>
    </row>
    <row r="165" spans="1:8" ht="13.2" x14ac:dyDescent="0.25">
      <c r="A165" s="143" t="s">
        <v>51</v>
      </c>
      <c r="B165" s="143"/>
      <c r="C165" s="143"/>
      <c r="D165" s="144">
        <f t="shared" si="32"/>
        <v>0</v>
      </c>
      <c r="E165" s="144">
        <f t="shared" si="32"/>
        <v>0</v>
      </c>
      <c r="F165" s="144">
        <f t="shared" si="32"/>
        <v>0</v>
      </c>
      <c r="G165" s="144">
        <f t="shared" si="32"/>
        <v>0</v>
      </c>
      <c r="H165" s="144">
        <f t="shared" si="32"/>
        <v>0</v>
      </c>
    </row>
    <row r="166" spans="1:8" ht="13.2" x14ac:dyDescent="0.25">
      <c r="A166" s="145" t="s">
        <v>380</v>
      </c>
      <c r="B166" s="145"/>
      <c r="C166" s="145"/>
      <c r="D166" s="146">
        <f t="shared" si="32"/>
        <v>0</v>
      </c>
      <c r="E166" s="146">
        <f t="shared" si="32"/>
        <v>0</v>
      </c>
      <c r="F166" s="146">
        <f t="shared" si="32"/>
        <v>0</v>
      </c>
      <c r="G166" s="146">
        <f t="shared" si="32"/>
        <v>0</v>
      </c>
      <c r="H166" s="146">
        <f t="shared" si="32"/>
        <v>0</v>
      </c>
    </row>
    <row r="167" spans="1:8" ht="13.2" x14ac:dyDescent="0.25">
      <c r="A167" s="147" t="s">
        <v>10</v>
      </c>
      <c r="B167" s="147">
        <v>21</v>
      </c>
      <c r="C167" s="147" t="s">
        <v>11</v>
      </c>
      <c r="D167" s="125">
        <f t="shared" si="32"/>
        <v>0</v>
      </c>
      <c r="E167" s="125">
        <f t="shared" si="32"/>
        <v>0</v>
      </c>
      <c r="F167" s="125">
        <f t="shared" si="32"/>
        <v>0</v>
      </c>
      <c r="G167" s="125">
        <f t="shared" si="32"/>
        <v>0</v>
      </c>
      <c r="H167" s="125">
        <f t="shared" si="32"/>
        <v>0</v>
      </c>
    </row>
    <row r="168" spans="1:8" s="3" customFormat="1" ht="13.2" x14ac:dyDescent="0.25">
      <c r="A168" s="3" t="s">
        <v>15</v>
      </c>
      <c r="B168" s="3">
        <v>21</v>
      </c>
      <c r="C168" s="3" t="s">
        <v>16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</row>
    <row r="169" spans="1:8" s="3" customFormat="1" ht="13.2" x14ac:dyDescent="0.25">
      <c r="A169" s="69" t="s">
        <v>351</v>
      </c>
      <c r="B169" s="69"/>
      <c r="C169" s="141"/>
      <c r="D169" s="142">
        <f t="shared" si="32"/>
        <v>0</v>
      </c>
      <c r="E169" s="142">
        <f t="shared" si="32"/>
        <v>5000</v>
      </c>
      <c r="F169" s="142">
        <f t="shared" si="32"/>
        <v>5000</v>
      </c>
      <c r="G169" s="142">
        <f t="shared" si="32"/>
        <v>0</v>
      </c>
      <c r="H169" s="142">
        <f t="shared" si="32"/>
        <v>0</v>
      </c>
    </row>
    <row r="170" spans="1:8" s="3" customFormat="1" ht="13.2" x14ac:dyDescent="0.25">
      <c r="A170" s="143" t="s">
        <v>51</v>
      </c>
      <c r="B170" s="143"/>
      <c r="C170" s="143"/>
      <c r="D170" s="144">
        <f t="shared" si="32"/>
        <v>0</v>
      </c>
      <c r="E170" s="144">
        <f t="shared" si="32"/>
        <v>5000</v>
      </c>
      <c r="F170" s="144">
        <f t="shared" si="32"/>
        <v>5000</v>
      </c>
      <c r="G170" s="144">
        <f t="shared" si="32"/>
        <v>0</v>
      </c>
      <c r="H170" s="144">
        <f t="shared" si="32"/>
        <v>0</v>
      </c>
    </row>
    <row r="171" spans="1:8" s="3" customFormat="1" ht="13.2" x14ac:dyDescent="0.25">
      <c r="A171" s="145" t="s">
        <v>380</v>
      </c>
      <c r="B171" s="145"/>
      <c r="C171" s="145"/>
      <c r="D171" s="146">
        <f t="shared" si="32"/>
        <v>0</v>
      </c>
      <c r="E171" s="146">
        <f t="shared" si="32"/>
        <v>5000</v>
      </c>
      <c r="F171" s="146">
        <f t="shared" si="32"/>
        <v>5000</v>
      </c>
      <c r="G171" s="146">
        <f t="shared" si="32"/>
        <v>0</v>
      </c>
      <c r="H171" s="146">
        <f t="shared" si="32"/>
        <v>0</v>
      </c>
    </row>
    <row r="172" spans="1:8" s="3" customFormat="1" ht="13.2" x14ac:dyDescent="0.25">
      <c r="A172" s="147" t="s">
        <v>10</v>
      </c>
      <c r="B172" s="147">
        <v>21</v>
      </c>
      <c r="C172" s="147" t="s">
        <v>11</v>
      </c>
      <c r="D172" s="125">
        <f t="shared" si="32"/>
        <v>0</v>
      </c>
      <c r="E172" s="125">
        <f t="shared" si="32"/>
        <v>5000</v>
      </c>
      <c r="F172" s="125">
        <f t="shared" si="32"/>
        <v>5000</v>
      </c>
      <c r="G172" s="125">
        <f t="shared" si="32"/>
        <v>0</v>
      </c>
      <c r="H172" s="125">
        <f t="shared" si="32"/>
        <v>0</v>
      </c>
    </row>
    <row r="173" spans="1:8" s="3" customFormat="1" ht="13.2" x14ac:dyDescent="0.25">
      <c r="A173" s="3" t="s">
        <v>15</v>
      </c>
      <c r="B173" s="3">
        <v>21</v>
      </c>
      <c r="C173" s="3" t="s">
        <v>16</v>
      </c>
      <c r="D173" s="4">
        <v>0</v>
      </c>
      <c r="E173" s="4">
        <v>5000</v>
      </c>
      <c r="F173" s="4">
        <v>5000</v>
      </c>
      <c r="G173" s="4">
        <v>0</v>
      </c>
      <c r="H173" s="4">
        <v>0</v>
      </c>
    </row>
    <row r="174" spans="1:8" ht="13.2" x14ac:dyDescent="0.25">
      <c r="A174" s="69" t="s">
        <v>355</v>
      </c>
      <c r="B174" s="69"/>
      <c r="C174" s="141"/>
      <c r="D174" s="142">
        <f>D175</f>
        <v>85000</v>
      </c>
      <c r="E174" s="142">
        <f>E175</f>
        <v>85000</v>
      </c>
      <c r="F174" s="142">
        <f>F175</f>
        <v>15000</v>
      </c>
      <c r="G174" s="142">
        <f>G175</f>
        <v>15000</v>
      </c>
      <c r="H174" s="142">
        <f>H175</f>
        <v>15000</v>
      </c>
    </row>
    <row r="175" spans="1:8" ht="13.2" x14ac:dyDescent="0.25">
      <c r="A175" s="143" t="s">
        <v>53</v>
      </c>
      <c r="B175" s="143"/>
      <c r="C175" s="143"/>
      <c r="D175" s="144">
        <f>D176+D179+D182</f>
        <v>85000</v>
      </c>
      <c r="E175" s="144">
        <f>E176+E179+E182</f>
        <v>85000</v>
      </c>
      <c r="F175" s="144">
        <f>F176+F179+F182</f>
        <v>15000</v>
      </c>
      <c r="G175" s="144">
        <f>G176+G179+G182</f>
        <v>15000</v>
      </c>
      <c r="H175" s="144">
        <f>H176+H179+H182</f>
        <v>15000</v>
      </c>
    </row>
    <row r="176" spans="1:8" ht="13.2" x14ac:dyDescent="0.25">
      <c r="A176" s="145" t="s">
        <v>382</v>
      </c>
      <c r="B176" s="145"/>
      <c r="C176" s="145"/>
      <c r="D176" s="146">
        <f t="shared" ref="D176:H177" si="33">D177</f>
        <v>7000</v>
      </c>
      <c r="E176" s="146">
        <f t="shared" si="33"/>
        <v>7000</v>
      </c>
      <c r="F176" s="146">
        <f t="shared" si="33"/>
        <v>5000</v>
      </c>
      <c r="G176" s="146">
        <f t="shared" si="33"/>
        <v>5000</v>
      </c>
      <c r="H176" s="146">
        <f t="shared" si="33"/>
        <v>5000</v>
      </c>
    </row>
    <row r="177" spans="1:8" ht="13.2" x14ac:dyDescent="0.25">
      <c r="A177" s="147" t="s">
        <v>29</v>
      </c>
      <c r="B177" s="147">
        <v>33</v>
      </c>
      <c r="C177" s="147" t="s">
        <v>30</v>
      </c>
      <c r="D177" s="125">
        <f t="shared" si="33"/>
        <v>7000</v>
      </c>
      <c r="E177" s="125">
        <f t="shared" si="33"/>
        <v>7000</v>
      </c>
      <c r="F177" s="125">
        <f t="shared" si="33"/>
        <v>5000</v>
      </c>
      <c r="G177" s="125">
        <f t="shared" si="33"/>
        <v>5000</v>
      </c>
      <c r="H177" s="125">
        <f t="shared" si="33"/>
        <v>5000</v>
      </c>
    </row>
    <row r="178" spans="1:8" s="3" customFormat="1" ht="13.2" x14ac:dyDescent="0.25">
      <c r="A178" s="3" t="s">
        <v>31</v>
      </c>
      <c r="B178" s="3">
        <v>33</v>
      </c>
      <c r="C178" s="3" t="s">
        <v>32</v>
      </c>
      <c r="D178" s="4">
        <v>7000</v>
      </c>
      <c r="E178" s="4">
        <v>7000</v>
      </c>
      <c r="F178" s="4">
        <v>5000</v>
      </c>
      <c r="G178" s="4">
        <v>5000</v>
      </c>
      <c r="H178" s="4">
        <v>5000</v>
      </c>
    </row>
    <row r="179" spans="1:8" ht="13.2" x14ac:dyDescent="0.25">
      <c r="A179" s="114" t="s">
        <v>369</v>
      </c>
      <c r="B179" s="114"/>
      <c r="C179" s="145"/>
      <c r="D179" s="146">
        <f t="shared" ref="D179:H183" si="34">D180</f>
        <v>68000</v>
      </c>
      <c r="E179" s="146">
        <f t="shared" si="34"/>
        <v>68000</v>
      </c>
      <c r="F179" s="146">
        <f t="shared" si="34"/>
        <v>5000</v>
      </c>
      <c r="G179" s="146">
        <f t="shared" si="34"/>
        <v>5000</v>
      </c>
      <c r="H179" s="146">
        <f t="shared" si="34"/>
        <v>5000</v>
      </c>
    </row>
    <row r="180" spans="1:8" ht="13.2" x14ac:dyDescent="0.25">
      <c r="A180" s="147" t="s">
        <v>29</v>
      </c>
      <c r="B180" s="147">
        <v>41</v>
      </c>
      <c r="C180" s="147" t="s">
        <v>30</v>
      </c>
      <c r="D180" s="125">
        <f t="shared" si="34"/>
        <v>68000</v>
      </c>
      <c r="E180" s="125">
        <f t="shared" si="34"/>
        <v>68000</v>
      </c>
      <c r="F180" s="125">
        <f t="shared" si="34"/>
        <v>5000</v>
      </c>
      <c r="G180" s="125">
        <f t="shared" si="34"/>
        <v>5000</v>
      </c>
      <c r="H180" s="125">
        <f t="shared" si="34"/>
        <v>5000</v>
      </c>
    </row>
    <row r="181" spans="1:8" s="3" customFormat="1" ht="13.2" x14ac:dyDescent="0.25">
      <c r="A181" s="3" t="s">
        <v>31</v>
      </c>
      <c r="B181" s="3">
        <v>41</v>
      </c>
      <c r="C181" s="3" t="s">
        <v>32</v>
      </c>
      <c r="D181" s="4">
        <v>68000</v>
      </c>
      <c r="E181" s="4">
        <v>68000</v>
      </c>
      <c r="F181" s="4">
        <v>5000</v>
      </c>
      <c r="G181" s="4">
        <v>5000</v>
      </c>
      <c r="H181" s="4">
        <v>5000</v>
      </c>
    </row>
    <row r="182" spans="1:8" ht="13.2" x14ac:dyDescent="0.25">
      <c r="A182" s="145" t="s">
        <v>366</v>
      </c>
      <c r="B182" s="114"/>
      <c r="C182" s="145"/>
      <c r="D182" s="146">
        <f t="shared" si="34"/>
        <v>10000</v>
      </c>
      <c r="E182" s="146">
        <f t="shared" si="34"/>
        <v>10000</v>
      </c>
      <c r="F182" s="146">
        <f t="shared" si="34"/>
        <v>5000</v>
      </c>
      <c r="G182" s="146">
        <f t="shared" si="34"/>
        <v>5000</v>
      </c>
      <c r="H182" s="146">
        <f t="shared" si="34"/>
        <v>5000</v>
      </c>
    </row>
    <row r="183" spans="1:8" ht="13.2" x14ac:dyDescent="0.25">
      <c r="A183" s="147" t="s">
        <v>29</v>
      </c>
      <c r="B183" s="147">
        <v>41</v>
      </c>
      <c r="C183" s="147" t="s">
        <v>30</v>
      </c>
      <c r="D183" s="125">
        <f t="shared" si="34"/>
        <v>10000</v>
      </c>
      <c r="E183" s="125">
        <f t="shared" si="34"/>
        <v>10000</v>
      </c>
      <c r="F183" s="125">
        <f t="shared" si="34"/>
        <v>5000</v>
      </c>
      <c r="G183" s="125">
        <f t="shared" si="34"/>
        <v>5000</v>
      </c>
      <c r="H183" s="125">
        <f t="shared" si="34"/>
        <v>5000</v>
      </c>
    </row>
    <row r="184" spans="1:8" s="3" customFormat="1" ht="13.2" x14ac:dyDescent="0.25">
      <c r="A184" s="3" t="s">
        <v>31</v>
      </c>
      <c r="B184" s="3">
        <v>41</v>
      </c>
      <c r="C184" s="3" t="s">
        <v>32</v>
      </c>
      <c r="D184" s="4">
        <v>10000</v>
      </c>
      <c r="E184" s="4">
        <v>10000</v>
      </c>
      <c r="F184" s="4">
        <v>5000</v>
      </c>
      <c r="G184" s="4">
        <v>5000</v>
      </c>
      <c r="H184" s="4">
        <v>5000</v>
      </c>
    </row>
    <row r="185" spans="1:8" ht="13.2" x14ac:dyDescent="0.25">
      <c r="A185" s="69" t="s">
        <v>371</v>
      </c>
      <c r="B185" s="69"/>
      <c r="C185" s="141"/>
      <c r="D185" s="142">
        <f t="shared" ref="D185:H188" si="35">D186</f>
        <v>6000</v>
      </c>
      <c r="E185" s="142">
        <f t="shared" si="35"/>
        <v>10000</v>
      </c>
      <c r="F185" s="142">
        <f t="shared" si="35"/>
        <v>26500</v>
      </c>
      <c r="G185" s="142">
        <f t="shared" si="35"/>
        <v>12000</v>
      </c>
      <c r="H185" s="142">
        <f t="shared" si="35"/>
        <v>66000</v>
      </c>
    </row>
    <row r="186" spans="1:8" ht="13.2" x14ac:dyDescent="0.25">
      <c r="A186" s="117" t="s">
        <v>54</v>
      </c>
      <c r="B186" s="117"/>
      <c r="C186" s="143"/>
      <c r="D186" s="144">
        <f t="shared" si="35"/>
        <v>6000</v>
      </c>
      <c r="E186" s="144">
        <f t="shared" si="35"/>
        <v>10000</v>
      </c>
      <c r="F186" s="144">
        <f>F187+F190+F193+F196</f>
        <v>26500</v>
      </c>
      <c r="G186" s="144">
        <f t="shared" ref="G186:H186" si="36">G187+G190+G193+G196</f>
        <v>12000</v>
      </c>
      <c r="H186" s="144">
        <f t="shared" si="36"/>
        <v>66000</v>
      </c>
    </row>
    <row r="187" spans="1:8" ht="13.2" x14ac:dyDescent="0.25">
      <c r="A187" s="145" t="s">
        <v>382</v>
      </c>
      <c r="B187" s="145"/>
      <c r="C187" s="145"/>
      <c r="D187" s="146">
        <f t="shared" si="35"/>
        <v>6000</v>
      </c>
      <c r="E187" s="146">
        <f t="shared" si="35"/>
        <v>10000</v>
      </c>
      <c r="F187" s="146">
        <f t="shared" si="35"/>
        <v>6500</v>
      </c>
      <c r="G187" s="146">
        <f t="shared" si="35"/>
        <v>0</v>
      </c>
      <c r="H187" s="146">
        <f t="shared" si="35"/>
        <v>0</v>
      </c>
    </row>
    <row r="188" spans="1:8" ht="13.2" x14ac:dyDescent="0.25">
      <c r="A188" s="147" t="s">
        <v>29</v>
      </c>
      <c r="B188" s="147">
        <v>33</v>
      </c>
      <c r="C188" s="147" t="s">
        <v>30</v>
      </c>
      <c r="D188" s="125">
        <f t="shared" si="35"/>
        <v>6000</v>
      </c>
      <c r="E188" s="125">
        <f t="shared" si="35"/>
        <v>10000</v>
      </c>
      <c r="F188" s="125">
        <f t="shared" si="35"/>
        <v>6500</v>
      </c>
      <c r="G188" s="125">
        <f t="shared" si="35"/>
        <v>0</v>
      </c>
      <c r="H188" s="125">
        <f t="shared" si="35"/>
        <v>0</v>
      </c>
    </row>
    <row r="189" spans="1:8" s="3" customFormat="1" ht="13.2" x14ac:dyDescent="0.25">
      <c r="A189" s="3" t="s">
        <v>31</v>
      </c>
      <c r="B189" s="3">
        <v>33</v>
      </c>
      <c r="C189" s="3" t="s">
        <v>32</v>
      </c>
      <c r="D189" s="4">
        <v>6000</v>
      </c>
      <c r="E189" s="4">
        <v>10000</v>
      </c>
      <c r="F189" s="4">
        <v>6500</v>
      </c>
      <c r="G189" s="4">
        <v>0</v>
      </c>
      <c r="H189" s="4">
        <v>0</v>
      </c>
    </row>
    <row r="190" spans="1:8" s="124" customFormat="1" ht="13.2" x14ac:dyDescent="0.25">
      <c r="A190" s="145" t="s">
        <v>366</v>
      </c>
      <c r="B190" s="145"/>
      <c r="C190" s="145"/>
      <c r="D190" s="146">
        <f t="shared" ref="D190:H191" si="37">D191</f>
        <v>0</v>
      </c>
      <c r="E190" s="146">
        <f t="shared" si="37"/>
        <v>0</v>
      </c>
      <c r="F190" s="146">
        <f t="shared" si="37"/>
        <v>5000</v>
      </c>
      <c r="G190" s="146">
        <f t="shared" si="37"/>
        <v>0</v>
      </c>
      <c r="H190" s="146">
        <f t="shared" si="37"/>
        <v>0</v>
      </c>
    </row>
    <row r="191" spans="1:8" s="124" customFormat="1" ht="13.2" x14ac:dyDescent="0.25">
      <c r="A191" s="147" t="s">
        <v>29</v>
      </c>
      <c r="B191" s="147">
        <v>45</v>
      </c>
      <c r="C191" s="147" t="s">
        <v>30</v>
      </c>
      <c r="D191" s="125">
        <f t="shared" si="37"/>
        <v>0</v>
      </c>
      <c r="E191" s="125">
        <f t="shared" si="37"/>
        <v>0</v>
      </c>
      <c r="F191" s="125">
        <f t="shared" si="37"/>
        <v>5000</v>
      </c>
      <c r="G191" s="125">
        <f t="shared" si="37"/>
        <v>0</v>
      </c>
      <c r="H191" s="125">
        <f t="shared" si="37"/>
        <v>0</v>
      </c>
    </row>
    <row r="192" spans="1:8" s="124" customFormat="1" ht="13.2" x14ac:dyDescent="0.25">
      <c r="A192" s="1" t="s">
        <v>31</v>
      </c>
      <c r="B192" s="1">
        <v>45</v>
      </c>
      <c r="C192" s="1" t="s">
        <v>32</v>
      </c>
      <c r="D192" s="4">
        <v>0</v>
      </c>
      <c r="E192" s="4">
        <v>0</v>
      </c>
      <c r="F192" s="4">
        <v>5000</v>
      </c>
      <c r="G192" s="4">
        <v>0</v>
      </c>
      <c r="H192" s="4">
        <v>0</v>
      </c>
    </row>
    <row r="193" spans="1:8" s="124" customFormat="1" ht="13.2" x14ac:dyDescent="0.25">
      <c r="A193" s="145" t="s">
        <v>369</v>
      </c>
      <c r="B193" s="145"/>
      <c r="C193" s="145"/>
      <c r="D193" s="146">
        <f>D194</f>
        <v>0</v>
      </c>
      <c r="E193" s="146">
        <f>E194</f>
        <v>0</v>
      </c>
      <c r="F193" s="146">
        <f>F194</f>
        <v>10000</v>
      </c>
      <c r="G193" s="146">
        <f>G194</f>
        <v>6000</v>
      </c>
      <c r="H193" s="146">
        <f>H194</f>
        <v>6000</v>
      </c>
    </row>
    <row r="194" spans="1:8" s="124" customFormat="1" ht="13.2" x14ac:dyDescent="0.25">
      <c r="A194" s="147">
        <v>4</v>
      </c>
      <c r="B194" s="147">
        <v>45</v>
      </c>
      <c r="C194" s="147" t="s">
        <v>30</v>
      </c>
      <c r="D194" s="125">
        <f t="shared" ref="D194:H194" si="38">D195</f>
        <v>0</v>
      </c>
      <c r="E194" s="125">
        <f t="shared" si="38"/>
        <v>0</v>
      </c>
      <c r="F194" s="125">
        <f t="shared" si="38"/>
        <v>10000</v>
      </c>
      <c r="G194" s="125">
        <f t="shared" si="38"/>
        <v>6000</v>
      </c>
      <c r="H194" s="125">
        <f t="shared" si="38"/>
        <v>6000</v>
      </c>
    </row>
    <row r="195" spans="1:8" s="124" customFormat="1" ht="13.2" x14ac:dyDescent="0.25">
      <c r="A195" s="1">
        <v>42</v>
      </c>
      <c r="B195" s="1">
        <v>45</v>
      </c>
      <c r="C195" s="1" t="s">
        <v>32</v>
      </c>
      <c r="D195" s="4">
        <v>0</v>
      </c>
      <c r="E195" s="4">
        <v>0</v>
      </c>
      <c r="F195" s="4">
        <v>10000</v>
      </c>
      <c r="G195" s="4">
        <v>6000</v>
      </c>
      <c r="H195" s="4">
        <v>6000</v>
      </c>
    </row>
    <row r="196" spans="1:8" s="123" customFormat="1" ht="13.2" x14ac:dyDescent="0.25">
      <c r="A196" s="114" t="s">
        <v>61</v>
      </c>
      <c r="B196" s="114"/>
      <c r="C196" s="114"/>
      <c r="D196" s="115">
        <f t="shared" ref="D196:H197" si="39">D197</f>
        <v>0</v>
      </c>
      <c r="E196" s="115">
        <f t="shared" si="39"/>
        <v>0</v>
      </c>
      <c r="F196" s="115">
        <f t="shared" si="39"/>
        <v>5000</v>
      </c>
      <c r="G196" s="115">
        <f t="shared" si="39"/>
        <v>6000</v>
      </c>
      <c r="H196" s="115">
        <f t="shared" si="39"/>
        <v>60000</v>
      </c>
    </row>
    <row r="197" spans="1:8" s="123" customFormat="1" ht="13.2" x14ac:dyDescent="0.25">
      <c r="A197" s="2" t="s">
        <v>29</v>
      </c>
      <c r="B197" s="2">
        <v>11</v>
      </c>
      <c r="C197" s="2" t="s">
        <v>30</v>
      </c>
      <c r="D197" s="6">
        <f t="shared" si="39"/>
        <v>0</v>
      </c>
      <c r="E197" s="6">
        <f t="shared" si="39"/>
        <v>0</v>
      </c>
      <c r="F197" s="6">
        <f t="shared" si="39"/>
        <v>5000</v>
      </c>
      <c r="G197" s="6">
        <f t="shared" si="39"/>
        <v>6000</v>
      </c>
      <c r="H197" s="6">
        <f t="shared" si="39"/>
        <v>60000</v>
      </c>
    </row>
    <row r="198" spans="1:8" s="123" customFormat="1" ht="13.2" x14ac:dyDescent="0.25">
      <c r="A198" s="3" t="s">
        <v>31</v>
      </c>
      <c r="B198" s="3">
        <v>11</v>
      </c>
      <c r="C198" s="3" t="s">
        <v>32</v>
      </c>
      <c r="D198" s="7">
        <v>0</v>
      </c>
      <c r="E198" s="7">
        <v>0</v>
      </c>
      <c r="F198" s="7">
        <v>5000</v>
      </c>
      <c r="G198" s="7">
        <v>6000</v>
      </c>
      <c r="H198" s="7">
        <v>60000</v>
      </c>
    </row>
    <row r="199" spans="1:8" ht="13.2" x14ac:dyDescent="0.25">
      <c r="A199" s="69" t="s">
        <v>55</v>
      </c>
      <c r="B199" s="69"/>
      <c r="C199" s="141"/>
      <c r="D199" s="142">
        <f t="shared" ref="D199:H202" si="40">D200</f>
        <v>5000</v>
      </c>
      <c r="E199" s="142">
        <f t="shared" si="40"/>
        <v>20000</v>
      </c>
      <c r="F199" s="142">
        <f t="shared" si="40"/>
        <v>16000</v>
      </c>
      <c r="G199" s="142">
        <f t="shared" si="40"/>
        <v>2000</v>
      </c>
      <c r="H199" s="142">
        <f t="shared" si="40"/>
        <v>2000</v>
      </c>
    </row>
    <row r="200" spans="1:8" ht="13.2" x14ac:dyDescent="0.25">
      <c r="A200" s="117" t="s">
        <v>54</v>
      </c>
      <c r="B200" s="117"/>
      <c r="C200" s="143"/>
      <c r="D200" s="144">
        <f>D201+D204</f>
        <v>5000</v>
      </c>
      <c r="E200" s="144">
        <f t="shared" ref="E200:G200" si="41">E201+E204</f>
        <v>20000</v>
      </c>
      <c r="F200" s="144">
        <f>F201+F204</f>
        <v>16000</v>
      </c>
      <c r="G200" s="144">
        <f t="shared" si="41"/>
        <v>2000</v>
      </c>
      <c r="H200" s="144">
        <f t="shared" si="40"/>
        <v>2000</v>
      </c>
    </row>
    <row r="201" spans="1:8" s="3" customFormat="1" ht="13.2" x14ac:dyDescent="0.25">
      <c r="A201" s="114" t="s">
        <v>61</v>
      </c>
      <c r="B201" s="114"/>
      <c r="C201" s="114"/>
      <c r="D201" s="115">
        <f t="shared" si="40"/>
        <v>5000</v>
      </c>
      <c r="E201" s="115">
        <f t="shared" si="40"/>
        <v>20000</v>
      </c>
      <c r="F201" s="115">
        <f t="shared" si="40"/>
        <v>13000</v>
      </c>
      <c r="G201" s="115">
        <f t="shared" si="40"/>
        <v>2000</v>
      </c>
      <c r="H201" s="115">
        <f t="shared" si="40"/>
        <v>2000</v>
      </c>
    </row>
    <row r="202" spans="1:8" s="3" customFormat="1" ht="13.2" x14ac:dyDescent="0.25">
      <c r="A202" s="2" t="s">
        <v>29</v>
      </c>
      <c r="B202" s="2">
        <v>11</v>
      </c>
      <c r="C202" s="2" t="s">
        <v>30</v>
      </c>
      <c r="D202" s="6">
        <f t="shared" si="40"/>
        <v>5000</v>
      </c>
      <c r="E202" s="6">
        <f t="shared" si="40"/>
        <v>20000</v>
      </c>
      <c r="F202" s="6">
        <f t="shared" si="40"/>
        <v>13000</v>
      </c>
      <c r="G202" s="6">
        <f t="shared" si="40"/>
        <v>2000</v>
      </c>
      <c r="H202" s="6">
        <f t="shared" si="40"/>
        <v>2000</v>
      </c>
    </row>
    <row r="203" spans="1:8" s="3" customFormat="1" ht="13.2" x14ac:dyDescent="0.25">
      <c r="A203" s="3" t="s">
        <v>31</v>
      </c>
      <c r="B203" s="3">
        <v>11</v>
      </c>
      <c r="C203" s="3" t="s">
        <v>32</v>
      </c>
      <c r="D203" s="7">
        <v>5000</v>
      </c>
      <c r="E203" s="7">
        <v>20000</v>
      </c>
      <c r="F203" s="7">
        <v>13000</v>
      </c>
      <c r="G203" s="7">
        <v>2000</v>
      </c>
      <c r="H203" s="7">
        <v>2000</v>
      </c>
    </row>
    <row r="204" spans="1:8" s="124" customFormat="1" ht="13.2" x14ac:dyDescent="0.25">
      <c r="A204" s="145" t="s">
        <v>369</v>
      </c>
      <c r="B204" s="145"/>
      <c r="C204" s="145"/>
      <c r="D204" s="146">
        <f>D205</f>
        <v>0</v>
      </c>
      <c r="E204" s="146">
        <f>E205</f>
        <v>0</v>
      </c>
      <c r="F204" s="146">
        <f>F205</f>
        <v>3000</v>
      </c>
      <c r="G204" s="146">
        <f>G205</f>
        <v>0</v>
      </c>
      <c r="H204" s="146">
        <f>H205</f>
        <v>0</v>
      </c>
    </row>
    <row r="205" spans="1:8" s="124" customFormat="1" ht="13.2" x14ac:dyDescent="0.25">
      <c r="A205" s="147">
        <v>4</v>
      </c>
      <c r="B205" s="147">
        <v>45</v>
      </c>
      <c r="C205" s="147" t="s">
        <v>30</v>
      </c>
      <c r="D205" s="125">
        <f t="shared" ref="D205:H205" si="42">D206</f>
        <v>0</v>
      </c>
      <c r="E205" s="125">
        <f t="shared" si="42"/>
        <v>0</v>
      </c>
      <c r="F205" s="125">
        <f t="shared" si="42"/>
        <v>3000</v>
      </c>
      <c r="G205" s="125">
        <f t="shared" si="42"/>
        <v>0</v>
      </c>
      <c r="H205" s="125">
        <f t="shared" si="42"/>
        <v>0</v>
      </c>
    </row>
    <row r="206" spans="1:8" s="124" customFormat="1" ht="13.2" x14ac:dyDescent="0.25">
      <c r="A206" s="1">
        <v>42</v>
      </c>
      <c r="B206" s="1">
        <v>45</v>
      </c>
      <c r="C206" s="1" t="s">
        <v>32</v>
      </c>
      <c r="D206" s="4">
        <v>0</v>
      </c>
      <c r="E206" s="4">
        <v>0</v>
      </c>
      <c r="F206" s="4">
        <v>3000</v>
      </c>
      <c r="G206" s="4">
        <v>0</v>
      </c>
      <c r="H206" s="4">
        <v>0</v>
      </c>
    </row>
    <row r="207" spans="1:8" ht="13.2" x14ac:dyDescent="0.25">
      <c r="A207" s="69" t="s">
        <v>370</v>
      </c>
      <c r="B207" s="69"/>
      <c r="C207" s="141"/>
      <c r="D207" s="142">
        <f>D208</f>
        <v>30000</v>
      </c>
      <c r="E207" s="142">
        <f>E208</f>
        <v>17000</v>
      </c>
      <c r="F207" s="142">
        <f>F208</f>
        <v>26500</v>
      </c>
      <c r="G207" s="142">
        <f>G208</f>
        <v>0</v>
      </c>
      <c r="H207" s="142">
        <f>H208</f>
        <v>0</v>
      </c>
    </row>
    <row r="208" spans="1:8" ht="13.2" x14ac:dyDescent="0.25">
      <c r="A208" s="117" t="s">
        <v>54</v>
      </c>
      <c r="B208" s="143"/>
      <c r="C208" s="143"/>
      <c r="D208" s="144">
        <f>D209+D212+D215</f>
        <v>30000</v>
      </c>
      <c r="E208" s="144">
        <f>E209+E212+E215</f>
        <v>17000</v>
      </c>
      <c r="F208" s="144">
        <f>F209+F212+F215</f>
        <v>26500</v>
      </c>
      <c r="G208" s="144">
        <f>G209+G212+G215</f>
        <v>0</v>
      </c>
      <c r="H208" s="144">
        <f>H209+H212+H215</f>
        <v>0</v>
      </c>
    </row>
    <row r="209" spans="1:8" ht="13.2" x14ac:dyDescent="0.25">
      <c r="A209" s="114" t="s">
        <v>61</v>
      </c>
      <c r="B209" s="145"/>
      <c r="C209" s="145"/>
      <c r="D209" s="146">
        <f t="shared" ref="D209:H210" si="43">D210</f>
        <v>18000</v>
      </c>
      <c r="E209" s="146">
        <f t="shared" si="43"/>
        <v>12000</v>
      </c>
      <c r="F209" s="146">
        <f t="shared" si="43"/>
        <v>26500</v>
      </c>
      <c r="G209" s="146">
        <f t="shared" si="43"/>
        <v>0</v>
      </c>
      <c r="H209" s="146">
        <f t="shared" si="43"/>
        <v>0</v>
      </c>
    </row>
    <row r="210" spans="1:8" ht="13.2" x14ac:dyDescent="0.25">
      <c r="A210" s="147" t="s">
        <v>29</v>
      </c>
      <c r="B210" s="147">
        <v>11</v>
      </c>
      <c r="C210" s="147" t="s">
        <v>30</v>
      </c>
      <c r="D210" s="125">
        <f t="shared" si="43"/>
        <v>18000</v>
      </c>
      <c r="E210" s="125">
        <f t="shared" si="43"/>
        <v>12000</v>
      </c>
      <c r="F210" s="125">
        <f t="shared" si="43"/>
        <v>26500</v>
      </c>
      <c r="G210" s="125">
        <f t="shared" si="43"/>
        <v>0</v>
      </c>
      <c r="H210" s="125">
        <f t="shared" si="43"/>
        <v>0</v>
      </c>
    </row>
    <row r="211" spans="1:8" s="3" customFormat="1" ht="13.2" x14ac:dyDescent="0.25">
      <c r="A211" s="3" t="s">
        <v>31</v>
      </c>
      <c r="B211" s="3">
        <v>11</v>
      </c>
      <c r="C211" s="3" t="s">
        <v>32</v>
      </c>
      <c r="D211" s="4">
        <v>18000</v>
      </c>
      <c r="E211" s="4">
        <v>12000</v>
      </c>
      <c r="F211" s="4">
        <v>26500</v>
      </c>
      <c r="G211" s="4">
        <v>0</v>
      </c>
      <c r="H211" s="4">
        <v>0</v>
      </c>
    </row>
    <row r="212" spans="1:8" ht="13.2" x14ac:dyDescent="0.25">
      <c r="A212" s="114" t="s">
        <v>369</v>
      </c>
      <c r="B212" s="114"/>
      <c r="C212" s="145"/>
      <c r="D212" s="146">
        <f t="shared" ref="D212:H216" si="44">D213</f>
        <v>10000</v>
      </c>
      <c r="E212" s="146">
        <f t="shared" si="44"/>
        <v>0</v>
      </c>
      <c r="F212" s="146">
        <f t="shared" si="44"/>
        <v>0</v>
      </c>
      <c r="G212" s="146">
        <f t="shared" si="44"/>
        <v>0</v>
      </c>
      <c r="H212" s="146">
        <f t="shared" si="44"/>
        <v>0</v>
      </c>
    </row>
    <row r="213" spans="1:8" ht="13.2" x14ac:dyDescent="0.25">
      <c r="A213" s="147" t="s">
        <v>29</v>
      </c>
      <c r="B213" s="147">
        <v>41</v>
      </c>
      <c r="C213" s="147" t="s">
        <v>30</v>
      </c>
      <c r="D213" s="125">
        <f t="shared" si="44"/>
        <v>10000</v>
      </c>
      <c r="E213" s="125">
        <f t="shared" si="44"/>
        <v>0</v>
      </c>
      <c r="F213" s="125">
        <f t="shared" si="44"/>
        <v>0</v>
      </c>
      <c r="G213" s="125">
        <f t="shared" si="44"/>
        <v>0</v>
      </c>
      <c r="H213" s="125">
        <f t="shared" si="44"/>
        <v>0</v>
      </c>
    </row>
    <row r="214" spans="1:8" s="3" customFormat="1" ht="13.2" x14ac:dyDescent="0.25">
      <c r="A214" s="3" t="s">
        <v>31</v>
      </c>
      <c r="B214" s="3">
        <v>41</v>
      </c>
      <c r="C214" s="3" t="s">
        <v>32</v>
      </c>
      <c r="D214" s="4">
        <v>10000</v>
      </c>
      <c r="E214" s="4">
        <v>0</v>
      </c>
      <c r="F214" s="4">
        <v>0</v>
      </c>
      <c r="G214" s="4">
        <v>0</v>
      </c>
      <c r="H214" s="4">
        <v>0</v>
      </c>
    </row>
    <row r="215" spans="1:8" ht="13.2" x14ac:dyDescent="0.25">
      <c r="A215" s="145" t="s">
        <v>366</v>
      </c>
      <c r="B215" s="114"/>
      <c r="C215" s="145"/>
      <c r="D215" s="146">
        <f t="shared" si="44"/>
        <v>2000</v>
      </c>
      <c r="E215" s="146">
        <f t="shared" si="44"/>
        <v>5000</v>
      </c>
      <c r="F215" s="146">
        <f t="shared" si="44"/>
        <v>0</v>
      </c>
      <c r="G215" s="146">
        <f t="shared" si="44"/>
        <v>0</v>
      </c>
      <c r="H215" s="146">
        <f t="shared" si="44"/>
        <v>0</v>
      </c>
    </row>
    <row r="216" spans="1:8" ht="13.2" x14ac:dyDescent="0.25">
      <c r="A216" s="147" t="s">
        <v>29</v>
      </c>
      <c r="B216" s="147">
        <v>45</v>
      </c>
      <c r="C216" s="147" t="s">
        <v>30</v>
      </c>
      <c r="D216" s="125">
        <f t="shared" si="44"/>
        <v>2000</v>
      </c>
      <c r="E216" s="125">
        <f t="shared" si="44"/>
        <v>5000</v>
      </c>
      <c r="F216" s="125">
        <f t="shared" si="44"/>
        <v>0</v>
      </c>
      <c r="G216" s="125">
        <f t="shared" si="44"/>
        <v>0</v>
      </c>
      <c r="H216" s="125">
        <f t="shared" si="44"/>
        <v>0</v>
      </c>
    </row>
    <row r="217" spans="1:8" s="3" customFormat="1" ht="13.2" x14ac:dyDescent="0.25">
      <c r="A217" s="3" t="s">
        <v>31</v>
      </c>
      <c r="B217" s="3">
        <v>45</v>
      </c>
      <c r="C217" s="3" t="s">
        <v>32</v>
      </c>
      <c r="D217" s="4">
        <v>2000</v>
      </c>
      <c r="E217" s="4">
        <v>5000</v>
      </c>
      <c r="F217" s="4">
        <v>0</v>
      </c>
      <c r="G217" s="4">
        <v>0</v>
      </c>
      <c r="H217" s="4">
        <v>0</v>
      </c>
    </row>
    <row r="218" spans="1:8" ht="13.2" x14ac:dyDescent="0.25">
      <c r="A218" s="69" t="s">
        <v>337</v>
      </c>
      <c r="B218" s="69"/>
      <c r="C218" s="141"/>
      <c r="D218" s="142">
        <f>D219</f>
        <v>18000</v>
      </c>
      <c r="E218" s="142">
        <f>E219</f>
        <v>18000</v>
      </c>
      <c r="F218" s="142">
        <f>F219</f>
        <v>18000</v>
      </c>
      <c r="G218" s="142">
        <f>G219</f>
        <v>0</v>
      </c>
      <c r="H218" s="142">
        <f>H219</f>
        <v>0</v>
      </c>
    </row>
    <row r="219" spans="1:8" ht="13.2" x14ac:dyDescent="0.25">
      <c r="A219" s="143" t="s">
        <v>51</v>
      </c>
      <c r="B219" s="143"/>
      <c r="C219" s="143"/>
      <c r="D219" s="144">
        <f>D220+D223+D226</f>
        <v>18000</v>
      </c>
      <c r="E219" s="144">
        <f>E220+E223+E226</f>
        <v>18000</v>
      </c>
      <c r="F219" s="144">
        <f>F220+F223+F226</f>
        <v>18000</v>
      </c>
      <c r="G219" s="144">
        <f>G220+G223+G226</f>
        <v>0</v>
      </c>
      <c r="H219" s="144">
        <f>H220+H223+H226</f>
        <v>0</v>
      </c>
    </row>
    <row r="220" spans="1:8" ht="13.2" x14ac:dyDescent="0.25">
      <c r="A220" s="114" t="s">
        <v>61</v>
      </c>
      <c r="B220" s="145"/>
      <c r="C220" s="145"/>
      <c r="D220" s="146">
        <f t="shared" ref="D220:H221" si="45">D221</f>
        <v>3000</v>
      </c>
      <c r="E220" s="146">
        <f t="shared" si="45"/>
        <v>3000</v>
      </c>
      <c r="F220" s="146">
        <f t="shared" si="45"/>
        <v>3000</v>
      </c>
      <c r="G220" s="146">
        <f t="shared" si="45"/>
        <v>0</v>
      </c>
      <c r="H220" s="146">
        <f t="shared" si="45"/>
        <v>0</v>
      </c>
    </row>
    <row r="221" spans="1:8" ht="13.2" x14ac:dyDescent="0.25">
      <c r="A221" s="147" t="s">
        <v>29</v>
      </c>
      <c r="B221" s="147">
        <v>11</v>
      </c>
      <c r="C221" s="147" t="s">
        <v>30</v>
      </c>
      <c r="D221" s="125">
        <f t="shared" si="45"/>
        <v>3000</v>
      </c>
      <c r="E221" s="125">
        <f t="shared" si="45"/>
        <v>3000</v>
      </c>
      <c r="F221" s="125">
        <f t="shared" si="45"/>
        <v>3000</v>
      </c>
      <c r="G221" s="125">
        <f t="shared" si="45"/>
        <v>0</v>
      </c>
      <c r="H221" s="125">
        <f t="shared" si="45"/>
        <v>0</v>
      </c>
    </row>
    <row r="222" spans="1:8" s="3" customFormat="1" ht="13.2" x14ac:dyDescent="0.25">
      <c r="A222" s="3" t="s">
        <v>31</v>
      </c>
      <c r="B222" s="3">
        <v>11</v>
      </c>
      <c r="C222" s="3" t="s">
        <v>32</v>
      </c>
      <c r="D222" s="4">
        <v>3000</v>
      </c>
      <c r="E222" s="4">
        <v>3000</v>
      </c>
      <c r="F222" s="4">
        <v>3000</v>
      </c>
      <c r="G222" s="4">
        <v>0</v>
      </c>
      <c r="H222" s="4">
        <v>0</v>
      </c>
    </row>
    <row r="223" spans="1:8" ht="13.2" x14ac:dyDescent="0.25">
      <c r="A223" s="114" t="s">
        <v>369</v>
      </c>
      <c r="B223" s="114"/>
      <c r="C223" s="145"/>
      <c r="D223" s="146">
        <f t="shared" ref="D223:H227" si="46">D224</f>
        <v>5000</v>
      </c>
      <c r="E223" s="146">
        <f t="shared" si="46"/>
        <v>5000</v>
      </c>
      <c r="F223" s="146">
        <f t="shared" si="46"/>
        <v>5000</v>
      </c>
      <c r="G223" s="146">
        <f t="shared" si="46"/>
        <v>0</v>
      </c>
      <c r="H223" s="146">
        <f t="shared" si="46"/>
        <v>0</v>
      </c>
    </row>
    <row r="224" spans="1:8" ht="13.2" x14ac:dyDescent="0.25">
      <c r="A224" s="147" t="s">
        <v>29</v>
      </c>
      <c r="B224" s="147">
        <v>41</v>
      </c>
      <c r="C224" s="147" t="s">
        <v>30</v>
      </c>
      <c r="D224" s="125">
        <f t="shared" si="46"/>
        <v>5000</v>
      </c>
      <c r="E224" s="125">
        <f t="shared" si="46"/>
        <v>5000</v>
      </c>
      <c r="F224" s="125">
        <f t="shared" si="46"/>
        <v>5000</v>
      </c>
      <c r="G224" s="125">
        <f t="shared" si="46"/>
        <v>0</v>
      </c>
      <c r="H224" s="125">
        <f t="shared" si="46"/>
        <v>0</v>
      </c>
    </row>
    <row r="225" spans="1:8" s="3" customFormat="1" ht="13.2" x14ac:dyDescent="0.25">
      <c r="A225" s="3" t="s">
        <v>31</v>
      </c>
      <c r="B225" s="3">
        <v>41</v>
      </c>
      <c r="C225" s="3" t="s">
        <v>32</v>
      </c>
      <c r="D225" s="4">
        <v>5000</v>
      </c>
      <c r="E225" s="4">
        <v>5000</v>
      </c>
      <c r="F225" s="4">
        <v>5000</v>
      </c>
      <c r="G225" s="4">
        <v>0</v>
      </c>
      <c r="H225" s="4">
        <v>0</v>
      </c>
    </row>
    <row r="226" spans="1:8" ht="13.2" x14ac:dyDescent="0.25">
      <c r="A226" s="145" t="s">
        <v>366</v>
      </c>
      <c r="B226" s="114"/>
      <c r="C226" s="145"/>
      <c r="D226" s="146">
        <f t="shared" si="46"/>
        <v>10000</v>
      </c>
      <c r="E226" s="146">
        <f t="shared" si="46"/>
        <v>10000</v>
      </c>
      <c r="F226" s="146">
        <f t="shared" si="46"/>
        <v>10000</v>
      </c>
      <c r="G226" s="146">
        <f t="shared" si="46"/>
        <v>0</v>
      </c>
      <c r="H226" s="146">
        <f t="shared" si="46"/>
        <v>0</v>
      </c>
    </row>
    <row r="227" spans="1:8" ht="13.2" x14ac:dyDescent="0.25">
      <c r="A227" s="147" t="s">
        <v>29</v>
      </c>
      <c r="B227" s="147">
        <v>45</v>
      </c>
      <c r="C227" s="147" t="s">
        <v>30</v>
      </c>
      <c r="D227" s="125">
        <f t="shared" si="46"/>
        <v>10000</v>
      </c>
      <c r="E227" s="125">
        <f t="shared" si="46"/>
        <v>10000</v>
      </c>
      <c r="F227" s="125">
        <f t="shared" si="46"/>
        <v>10000</v>
      </c>
      <c r="G227" s="125">
        <f t="shared" si="46"/>
        <v>0</v>
      </c>
      <c r="H227" s="125">
        <f t="shared" si="46"/>
        <v>0</v>
      </c>
    </row>
    <row r="228" spans="1:8" s="3" customFormat="1" ht="13.2" x14ac:dyDescent="0.25">
      <c r="A228" s="3" t="s">
        <v>31</v>
      </c>
      <c r="B228" s="3">
        <v>45</v>
      </c>
      <c r="C228" s="3" t="s">
        <v>32</v>
      </c>
      <c r="D228" s="4">
        <v>10000</v>
      </c>
      <c r="E228" s="4">
        <v>10000</v>
      </c>
      <c r="F228" s="4">
        <v>10000</v>
      </c>
      <c r="G228" s="4">
        <v>0</v>
      </c>
      <c r="H228" s="4">
        <v>0</v>
      </c>
    </row>
    <row r="229" spans="1:8" s="3" customFormat="1" ht="13.2" x14ac:dyDescent="0.25">
      <c r="A229" s="69" t="s">
        <v>348</v>
      </c>
      <c r="B229" s="69"/>
      <c r="C229" s="69"/>
      <c r="D229" s="116">
        <f>D230</f>
        <v>0</v>
      </c>
      <c r="E229" s="116">
        <f>E230</f>
        <v>13000</v>
      </c>
      <c r="F229" s="116">
        <f>F230</f>
        <v>12000</v>
      </c>
      <c r="G229" s="116">
        <f>G230</f>
        <v>0</v>
      </c>
      <c r="H229" s="116">
        <f>H230</f>
        <v>0</v>
      </c>
    </row>
    <row r="230" spans="1:8" s="3" customFormat="1" ht="13.2" x14ac:dyDescent="0.25">
      <c r="A230" s="117" t="s">
        <v>51</v>
      </c>
      <c r="B230" s="117"/>
      <c r="C230" s="117"/>
      <c r="D230" s="118">
        <f>D231+D234+D237</f>
        <v>0</v>
      </c>
      <c r="E230" s="118">
        <f>E231+E234+E237</f>
        <v>13000</v>
      </c>
      <c r="F230" s="118">
        <f>F231+F234+F237</f>
        <v>12000</v>
      </c>
      <c r="G230" s="118">
        <f>G231+G234+G237</f>
        <v>0</v>
      </c>
      <c r="H230" s="118">
        <f>H231+H234+H237</f>
        <v>0</v>
      </c>
    </row>
    <row r="231" spans="1:8" s="3" customFormat="1" ht="13.2" x14ac:dyDescent="0.25">
      <c r="A231" s="114" t="s">
        <v>61</v>
      </c>
      <c r="B231" s="114"/>
      <c r="C231" s="114"/>
      <c r="D231" s="115">
        <f t="shared" ref="D231:H232" si="47">D232</f>
        <v>0</v>
      </c>
      <c r="E231" s="115">
        <f t="shared" si="47"/>
        <v>10000</v>
      </c>
      <c r="F231" s="115">
        <f t="shared" si="47"/>
        <v>6000</v>
      </c>
      <c r="G231" s="115">
        <f t="shared" si="47"/>
        <v>0</v>
      </c>
      <c r="H231" s="115">
        <f t="shared" si="47"/>
        <v>0</v>
      </c>
    </row>
    <row r="232" spans="1:8" s="3" customFormat="1" ht="13.2" x14ac:dyDescent="0.25">
      <c r="A232" s="2" t="s">
        <v>29</v>
      </c>
      <c r="B232" s="2">
        <v>11</v>
      </c>
      <c r="C232" s="2" t="s">
        <v>30</v>
      </c>
      <c r="D232" s="6">
        <f t="shared" si="47"/>
        <v>0</v>
      </c>
      <c r="E232" s="6">
        <f t="shared" si="47"/>
        <v>10000</v>
      </c>
      <c r="F232" s="6">
        <f t="shared" si="47"/>
        <v>6000</v>
      </c>
      <c r="G232" s="6">
        <f t="shared" si="47"/>
        <v>0</v>
      </c>
      <c r="H232" s="6">
        <f t="shared" si="47"/>
        <v>0</v>
      </c>
    </row>
    <row r="233" spans="1:8" s="3" customFormat="1" ht="13.2" x14ac:dyDescent="0.25">
      <c r="A233" s="3" t="s">
        <v>31</v>
      </c>
      <c r="B233" s="3">
        <v>11</v>
      </c>
      <c r="C233" s="3" t="s">
        <v>32</v>
      </c>
      <c r="D233" s="7">
        <v>0</v>
      </c>
      <c r="E233" s="7">
        <v>10000</v>
      </c>
      <c r="F233" s="7">
        <v>6000</v>
      </c>
      <c r="G233" s="7">
        <v>0</v>
      </c>
      <c r="H233" s="7">
        <v>0</v>
      </c>
    </row>
    <row r="234" spans="1:8" s="3" customFormat="1" ht="13.2" x14ac:dyDescent="0.25">
      <c r="A234" s="114" t="s">
        <v>369</v>
      </c>
      <c r="B234" s="114"/>
      <c r="C234" s="114"/>
      <c r="D234" s="115">
        <f t="shared" ref="D234:H238" si="48">D235</f>
        <v>0</v>
      </c>
      <c r="E234" s="115">
        <f t="shared" si="48"/>
        <v>0</v>
      </c>
      <c r="F234" s="115">
        <f t="shared" si="48"/>
        <v>0</v>
      </c>
      <c r="G234" s="115">
        <f t="shared" si="48"/>
        <v>0</v>
      </c>
      <c r="H234" s="115">
        <f t="shared" si="48"/>
        <v>0</v>
      </c>
    </row>
    <row r="235" spans="1:8" s="3" customFormat="1" ht="13.2" x14ac:dyDescent="0.25">
      <c r="A235" s="2" t="s">
        <v>29</v>
      </c>
      <c r="B235" s="2">
        <v>41</v>
      </c>
      <c r="C235" s="2" t="s">
        <v>30</v>
      </c>
      <c r="D235" s="6">
        <f t="shared" si="48"/>
        <v>0</v>
      </c>
      <c r="E235" s="6">
        <f t="shared" si="48"/>
        <v>0</v>
      </c>
      <c r="F235" s="6">
        <f t="shared" si="48"/>
        <v>0</v>
      </c>
      <c r="G235" s="6">
        <f t="shared" si="48"/>
        <v>0</v>
      </c>
      <c r="H235" s="6">
        <f t="shared" si="48"/>
        <v>0</v>
      </c>
    </row>
    <row r="236" spans="1:8" s="3" customFormat="1" ht="13.2" x14ac:dyDescent="0.25">
      <c r="A236" s="3" t="s">
        <v>31</v>
      </c>
      <c r="B236" s="3">
        <v>41</v>
      </c>
      <c r="C236" s="3" t="s">
        <v>32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</row>
    <row r="237" spans="1:8" s="3" customFormat="1" ht="13.2" x14ac:dyDescent="0.25">
      <c r="A237" s="114" t="s">
        <v>366</v>
      </c>
      <c r="B237" s="114"/>
      <c r="C237" s="114"/>
      <c r="D237" s="115">
        <f t="shared" si="48"/>
        <v>0</v>
      </c>
      <c r="E237" s="115">
        <f t="shared" si="48"/>
        <v>3000</v>
      </c>
      <c r="F237" s="115">
        <f t="shared" si="48"/>
        <v>6000</v>
      </c>
      <c r="G237" s="115">
        <f t="shared" si="48"/>
        <v>0</v>
      </c>
      <c r="H237" s="115">
        <f t="shared" si="48"/>
        <v>0</v>
      </c>
    </row>
    <row r="238" spans="1:8" s="3" customFormat="1" ht="13.2" x14ac:dyDescent="0.25">
      <c r="A238" s="2" t="s">
        <v>29</v>
      </c>
      <c r="B238" s="2">
        <v>45</v>
      </c>
      <c r="C238" s="2" t="s">
        <v>30</v>
      </c>
      <c r="D238" s="6">
        <f t="shared" si="48"/>
        <v>0</v>
      </c>
      <c r="E238" s="6">
        <f t="shared" si="48"/>
        <v>3000</v>
      </c>
      <c r="F238" s="6">
        <f t="shared" si="48"/>
        <v>6000</v>
      </c>
      <c r="G238" s="6">
        <f t="shared" si="48"/>
        <v>0</v>
      </c>
      <c r="H238" s="6">
        <f t="shared" si="48"/>
        <v>0</v>
      </c>
    </row>
    <row r="239" spans="1:8" s="3" customFormat="1" ht="13.2" x14ac:dyDescent="0.25">
      <c r="A239" s="3" t="s">
        <v>31</v>
      </c>
      <c r="B239" s="3">
        <v>45</v>
      </c>
      <c r="C239" s="3" t="s">
        <v>32</v>
      </c>
      <c r="D239" s="7">
        <v>0</v>
      </c>
      <c r="E239" s="7">
        <v>3000</v>
      </c>
      <c r="F239" s="7">
        <v>6000</v>
      </c>
      <c r="G239" s="7">
        <v>0</v>
      </c>
      <c r="H239" s="7">
        <v>0</v>
      </c>
    </row>
    <row r="240" spans="1:8" ht="13.2" x14ac:dyDescent="0.25">
      <c r="A240" s="149" t="s">
        <v>56</v>
      </c>
      <c r="B240" s="149"/>
      <c r="C240" s="139"/>
      <c r="D240" s="140">
        <f>D241+D266+D280+D292+D309+D320+D331+D389+D400+D342+D405+D355+D360+D371+D376+D381</f>
        <v>2891100</v>
      </c>
      <c r="E240" s="140">
        <f>E241+E266+E280+E292+E309+E320+E331+E389+E400+E342+E405+E355+E360+E371+E376+E381</f>
        <v>2399200</v>
      </c>
      <c r="F240" s="140">
        <f>F241+F266+F280+F292+F309+F320+F331+F389+F400+F342+F405+F355+F360+F371+F376+F381</f>
        <v>1895250</v>
      </c>
      <c r="G240" s="140">
        <f>G241+G266+G280+G292+G309+G320+G331+G389+G400+G342+G405+G355+G360+G371+G376+G381</f>
        <v>242200</v>
      </c>
      <c r="H240" s="140">
        <f>H241+H266+H280+H292+H309+H320+H331+H389+H400+H342+H405+H355+H360+H371+H376+H381</f>
        <v>242200</v>
      </c>
    </row>
    <row r="241" spans="1:11" ht="13.2" x14ac:dyDescent="0.25">
      <c r="A241" s="183" t="s">
        <v>57</v>
      </c>
      <c r="B241" s="183"/>
      <c r="C241" s="183"/>
      <c r="D241" s="150">
        <f>D242</f>
        <v>1122000</v>
      </c>
      <c r="E241" s="150">
        <f>E242</f>
        <v>350000</v>
      </c>
      <c r="F241" s="150">
        <f>F242</f>
        <v>200000</v>
      </c>
      <c r="G241" s="150">
        <f>G242</f>
        <v>30000</v>
      </c>
      <c r="H241" s="150">
        <f>H242</f>
        <v>30000</v>
      </c>
    </row>
    <row r="242" spans="1:11" ht="13.2" x14ac:dyDescent="0.25">
      <c r="A242" s="117" t="s">
        <v>51</v>
      </c>
      <c r="B242" s="117"/>
      <c r="C242" s="143"/>
      <c r="D242" s="144">
        <f>D243+D246+D252+D255+D259+D249</f>
        <v>1122000</v>
      </c>
      <c r="E242" s="144">
        <f>E243+E246+E252+E255+E259+E249</f>
        <v>350000</v>
      </c>
      <c r="F242" s="144">
        <f>F243+F246+F252+F255+F259+F249+F263</f>
        <v>200000</v>
      </c>
      <c r="G242" s="144">
        <f t="shared" ref="G242:H242" si="49">G243+G246+G252+G255+G259+G249+G263</f>
        <v>30000</v>
      </c>
      <c r="H242" s="144">
        <f t="shared" si="49"/>
        <v>30000</v>
      </c>
    </row>
    <row r="243" spans="1:11" ht="13.2" x14ac:dyDescent="0.25">
      <c r="A243" s="114" t="s">
        <v>381</v>
      </c>
      <c r="B243" s="114"/>
      <c r="C243" s="145"/>
      <c r="D243" s="146">
        <f t="shared" ref="D243:H244" si="50">D244</f>
        <v>0</v>
      </c>
      <c r="E243" s="146">
        <f t="shared" si="50"/>
        <v>0</v>
      </c>
      <c r="F243" s="146">
        <f t="shared" si="50"/>
        <v>0</v>
      </c>
      <c r="G243" s="146">
        <f t="shared" si="50"/>
        <v>0</v>
      </c>
      <c r="H243" s="146">
        <f t="shared" si="50"/>
        <v>0</v>
      </c>
    </row>
    <row r="244" spans="1:11" ht="13.2" x14ac:dyDescent="0.25">
      <c r="A244" s="147" t="s">
        <v>29</v>
      </c>
      <c r="B244" s="147">
        <v>43</v>
      </c>
      <c r="C244" s="147" t="s">
        <v>30</v>
      </c>
      <c r="D244" s="125">
        <f t="shared" si="50"/>
        <v>0</v>
      </c>
      <c r="E244" s="125">
        <f t="shared" si="50"/>
        <v>0</v>
      </c>
      <c r="F244" s="125">
        <f t="shared" si="50"/>
        <v>0</v>
      </c>
      <c r="G244" s="125">
        <f t="shared" si="50"/>
        <v>0</v>
      </c>
      <c r="H244" s="125">
        <f t="shared" si="50"/>
        <v>0</v>
      </c>
    </row>
    <row r="245" spans="1:11" s="3" customFormat="1" ht="13.2" x14ac:dyDescent="0.25">
      <c r="A245" s="5">
        <v>45</v>
      </c>
      <c r="B245" s="5">
        <v>43</v>
      </c>
      <c r="C245" s="3" t="s">
        <v>58</v>
      </c>
      <c r="D245" s="4"/>
      <c r="E245" s="4"/>
      <c r="F245" s="4"/>
      <c r="G245" s="4">
        <v>0</v>
      </c>
      <c r="H245" s="4">
        <v>0</v>
      </c>
    </row>
    <row r="246" spans="1:11" ht="13.2" x14ac:dyDescent="0.25">
      <c r="A246" s="114" t="s">
        <v>59</v>
      </c>
      <c r="B246" s="114"/>
      <c r="C246" s="145"/>
      <c r="D246" s="146">
        <f t="shared" ref="D246:H247" si="51">D247</f>
        <v>1071000</v>
      </c>
      <c r="E246" s="146">
        <f t="shared" si="51"/>
        <v>350000</v>
      </c>
      <c r="F246" s="146">
        <f t="shared" si="51"/>
        <v>0</v>
      </c>
      <c r="G246" s="146">
        <f t="shared" si="51"/>
        <v>0</v>
      </c>
      <c r="H246" s="146">
        <f t="shared" si="51"/>
        <v>0</v>
      </c>
    </row>
    <row r="247" spans="1:11" ht="13.2" x14ac:dyDescent="0.25">
      <c r="A247" s="147" t="s">
        <v>29</v>
      </c>
      <c r="B247" s="147">
        <v>84</v>
      </c>
      <c r="C247" s="147" t="s">
        <v>30</v>
      </c>
      <c r="D247" s="125">
        <f t="shared" si="51"/>
        <v>1071000</v>
      </c>
      <c r="E247" s="125">
        <f t="shared" si="51"/>
        <v>350000</v>
      </c>
      <c r="F247" s="125">
        <f t="shared" si="51"/>
        <v>0</v>
      </c>
      <c r="G247" s="125">
        <f t="shared" si="51"/>
        <v>0</v>
      </c>
      <c r="H247" s="125">
        <f t="shared" si="51"/>
        <v>0</v>
      </c>
    </row>
    <row r="248" spans="1:11" s="3" customFormat="1" ht="13.2" x14ac:dyDescent="0.25">
      <c r="A248" s="5">
        <v>45</v>
      </c>
      <c r="B248" s="5">
        <v>84</v>
      </c>
      <c r="C248" s="3" t="s">
        <v>58</v>
      </c>
      <c r="D248" s="4">
        <f>338700+657667+50000+24633</f>
        <v>1071000</v>
      </c>
      <c r="E248" s="4">
        <v>350000</v>
      </c>
      <c r="F248" s="4">
        <v>0</v>
      </c>
      <c r="G248" s="4">
        <v>0</v>
      </c>
      <c r="H248" s="4">
        <v>0</v>
      </c>
      <c r="K248" s="7"/>
    </row>
    <row r="249" spans="1:11" s="3" customFormat="1" ht="13.2" x14ac:dyDescent="0.25">
      <c r="A249" s="114" t="s">
        <v>369</v>
      </c>
      <c r="B249" s="114"/>
      <c r="C249" s="145"/>
      <c r="D249" s="146">
        <f t="shared" ref="D249:H250" si="52">D250</f>
        <v>32000</v>
      </c>
      <c r="E249" s="146">
        <f t="shared" si="52"/>
        <v>0</v>
      </c>
      <c r="F249" s="146">
        <f t="shared" si="52"/>
        <v>0</v>
      </c>
      <c r="G249" s="146">
        <f t="shared" si="52"/>
        <v>0</v>
      </c>
      <c r="H249" s="146">
        <f t="shared" si="52"/>
        <v>0</v>
      </c>
    </row>
    <row r="250" spans="1:11" s="3" customFormat="1" ht="13.2" x14ac:dyDescent="0.25">
      <c r="A250" s="2" t="s">
        <v>29</v>
      </c>
      <c r="B250" s="2">
        <v>41</v>
      </c>
      <c r="C250" s="2" t="s">
        <v>30</v>
      </c>
      <c r="D250" s="6">
        <f t="shared" si="52"/>
        <v>32000</v>
      </c>
      <c r="E250" s="6">
        <f t="shared" si="52"/>
        <v>0</v>
      </c>
      <c r="F250" s="6">
        <f t="shared" si="52"/>
        <v>0</v>
      </c>
      <c r="G250" s="125">
        <f t="shared" si="52"/>
        <v>0</v>
      </c>
      <c r="H250" s="125">
        <f t="shared" si="52"/>
        <v>0</v>
      </c>
    </row>
    <row r="251" spans="1:11" s="3" customFormat="1" ht="13.2" x14ac:dyDescent="0.25">
      <c r="A251" s="5">
        <v>45</v>
      </c>
      <c r="B251" s="5">
        <v>41</v>
      </c>
      <c r="C251" s="3" t="s">
        <v>58</v>
      </c>
      <c r="D251" s="4">
        <f>56633-24633</f>
        <v>32000</v>
      </c>
      <c r="E251" s="4">
        <v>0</v>
      </c>
      <c r="F251" s="4">
        <v>0</v>
      </c>
      <c r="G251" s="4">
        <v>0</v>
      </c>
      <c r="H251" s="4">
        <v>0</v>
      </c>
    </row>
    <row r="252" spans="1:11" ht="13.2" x14ac:dyDescent="0.25">
      <c r="A252" s="145" t="s">
        <v>382</v>
      </c>
      <c r="B252" s="145"/>
      <c r="C252" s="145"/>
      <c r="D252" s="146">
        <f t="shared" ref="D252:H253" si="53">D253</f>
        <v>9000</v>
      </c>
      <c r="E252" s="146">
        <f t="shared" si="53"/>
        <v>0</v>
      </c>
      <c r="F252" s="146">
        <f t="shared" si="53"/>
        <v>50000</v>
      </c>
      <c r="G252" s="146">
        <f t="shared" si="53"/>
        <v>0</v>
      </c>
      <c r="H252" s="146">
        <f t="shared" si="53"/>
        <v>0</v>
      </c>
    </row>
    <row r="253" spans="1:11" ht="13.2" x14ac:dyDescent="0.25">
      <c r="A253" s="147" t="s">
        <v>29</v>
      </c>
      <c r="B253" s="147">
        <v>33</v>
      </c>
      <c r="C253" s="147" t="s">
        <v>30</v>
      </c>
      <c r="D253" s="125">
        <f t="shared" si="53"/>
        <v>9000</v>
      </c>
      <c r="E253" s="125">
        <f t="shared" si="53"/>
        <v>0</v>
      </c>
      <c r="F253" s="125">
        <f>F254+F258</f>
        <v>50000</v>
      </c>
      <c r="G253" s="125">
        <f t="shared" ref="G253:H253" si="54">G254+G258</f>
        <v>0</v>
      </c>
      <c r="H253" s="125">
        <f t="shared" si="54"/>
        <v>0</v>
      </c>
    </row>
    <row r="254" spans="1:11" s="3" customFormat="1" ht="13.2" x14ac:dyDescent="0.25">
      <c r="A254" s="5">
        <v>45</v>
      </c>
      <c r="B254" s="5">
        <v>33</v>
      </c>
      <c r="C254" s="3" t="s">
        <v>58</v>
      </c>
      <c r="D254" s="4">
        <v>9000</v>
      </c>
      <c r="E254" s="4">
        <v>0</v>
      </c>
      <c r="F254" s="4">
        <v>0</v>
      </c>
      <c r="G254" s="4">
        <v>0</v>
      </c>
      <c r="H254" s="4">
        <v>0</v>
      </c>
    </row>
    <row r="255" spans="1:11" ht="13.2" hidden="1" x14ac:dyDescent="0.25">
      <c r="A255" s="114" t="s">
        <v>61</v>
      </c>
      <c r="B255" s="114"/>
      <c r="C255" s="145"/>
      <c r="D255" s="146">
        <f t="shared" ref="D255:H259" si="55">D256</f>
        <v>0</v>
      </c>
      <c r="E255" s="146">
        <f t="shared" si="55"/>
        <v>0</v>
      </c>
      <c r="F255" s="146">
        <f t="shared" si="55"/>
        <v>0</v>
      </c>
      <c r="G255" s="146">
        <f t="shared" si="55"/>
        <v>0</v>
      </c>
      <c r="H255" s="146">
        <f t="shared" si="55"/>
        <v>0</v>
      </c>
    </row>
    <row r="256" spans="1:11" ht="13.2" hidden="1" x14ac:dyDescent="0.25">
      <c r="A256" s="147" t="s">
        <v>29</v>
      </c>
      <c r="B256" s="147">
        <v>11</v>
      </c>
      <c r="C256" s="147" t="s">
        <v>30</v>
      </c>
      <c r="D256" s="125">
        <f t="shared" si="55"/>
        <v>0</v>
      </c>
      <c r="E256" s="125">
        <f t="shared" si="55"/>
        <v>0</v>
      </c>
      <c r="F256" s="125">
        <f t="shared" si="55"/>
        <v>0</v>
      </c>
      <c r="G256" s="125">
        <f t="shared" si="55"/>
        <v>0</v>
      </c>
      <c r="H256" s="125">
        <f t="shared" si="55"/>
        <v>0</v>
      </c>
    </row>
    <row r="257" spans="1:8" s="3" customFormat="1" ht="13.2" hidden="1" x14ac:dyDescent="0.25">
      <c r="A257" s="5">
        <v>45</v>
      </c>
      <c r="B257" s="5">
        <v>11</v>
      </c>
      <c r="C257" s="3" t="s">
        <v>58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</row>
    <row r="258" spans="1:8" s="3" customFormat="1" ht="13.2" x14ac:dyDescent="0.25">
      <c r="A258" s="5">
        <v>42</v>
      </c>
      <c r="B258" s="3">
        <v>33</v>
      </c>
      <c r="C258" s="3" t="s">
        <v>32</v>
      </c>
      <c r="D258" s="4"/>
      <c r="E258" s="4"/>
      <c r="F258" s="4">
        <v>50000</v>
      </c>
      <c r="G258" s="4"/>
      <c r="H258" s="4"/>
    </row>
    <row r="259" spans="1:8" ht="13.2" x14ac:dyDescent="0.25">
      <c r="A259" s="114" t="s">
        <v>366</v>
      </c>
      <c r="B259" s="114"/>
      <c r="C259" s="145"/>
      <c r="D259" s="146">
        <f t="shared" si="55"/>
        <v>10000</v>
      </c>
      <c r="E259" s="146">
        <f t="shared" si="55"/>
        <v>0</v>
      </c>
      <c r="F259" s="146">
        <f t="shared" si="55"/>
        <v>50000</v>
      </c>
      <c r="G259" s="146">
        <f t="shared" si="55"/>
        <v>0</v>
      </c>
      <c r="H259" s="146">
        <f t="shared" si="55"/>
        <v>0</v>
      </c>
    </row>
    <row r="260" spans="1:8" ht="13.2" x14ac:dyDescent="0.25">
      <c r="A260" s="147" t="s">
        <v>29</v>
      </c>
      <c r="B260" s="147">
        <v>11</v>
      </c>
      <c r="C260" s="147" t="s">
        <v>30</v>
      </c>
      <c r="D260" s="125">
        <f>D262</f>
        <v>10000</v>
      </c>
      <c r="E260" s="125">
        <f>E262</f>
        <v>0</v>
      </c>
      <c r="F260" s="125">
        <f>F261+F262</f>
        <v>50000</v>
      </c>
      <c r="G260" s="125">
        <f t="shared" ref="G260:H260" si="56">G261+G262</f>
        <v>0</v>
      </c>
      <c r="H260" s="125">
        <f t="shared" si="56"/>
        <v>0</v>
      </c>
    </row>
    <row r="261" spans="1:8" ht="13.2" x14ac:dyDescent="0.25">
      <c r="A261" s="5">
        <v>42</v>
      </c>
      <c r="B261" s="3">
        <v>11</v>
      </c>
      <c r="C261" s="3" t="s">
        <v>32</v>
      </c>
      <c r="D261" s="125"/>
      <c r="E261" s="125"/>
      <c r="F261" s="4">
        <v>50000</v>
      </c>
      <c r="G261" s="4"/>
      <c r="H261" s="4"/>
    </row>
    <row r="262" spans="1:8" s="3" customFormat="1" ht="13.2" x14ac:dyDescent="0.25">
      <c r="A262" s="5">
        <v>45</v>
      </c>
      <c r="B262" s="5">
        <v>11</v>
      </c>
      <c r="C262" s="3" t="s">
        <v>58</v>
      </c>
      <c r="D262" s="4">
        <v>10000</v>
      </c>
      <c r="E262" s="4">
        <v>0</v>
      </c>
      <c r="F262" s="4">
        <v>0</v>
      </c>
      <c r="G262" s="4">
        <v>0</v>
      </c>
      <c r="H262" s="4">
        <v>0</v>
      </c>
    </row>
    <row r="263" spans="1:8" s="123" customFormat="1" ht="13.2" x14ac:dyDescent="0.25">
      <c r="A263" s="114" t="s">
        <v>61</v>
      </c>
      <c r="B263" s="114"/>
      <c r="C263" s="114"/>
      <c r="D263" s="115">
        <f t="shared" ref="D263:H264" si="57">D264</f>
        <v>0</v>
      </c>
      <c r="E263" s="115">
        <f t="shared" si="57"/>
        <v>0</v>
      </c>
      <c r="F263" s="115">
        <f t="shared" si="57"/>
        <v>100000</v>
      </c>
      <c r="G263" s="115">
        <f t="shared" si="57"/>
        <v>30000</v>
      </c>
      <c r="H263" s="115">
        <f t="shared" si="57"/>
        <v>30000</v>
      </c>
    </row>
    <row r="264" spans="1:8" s="123" customFormat="1" ht="13.2" x14ac:dyDescent="0.25">
      <c r="A264" s="2" t="s">
        <v>29</v>
      </c>
      <c r="B264" s="2">
        <v>11</v>
      </c>
      <c r="C264" s="2" t="s">
        <v>30</v>
      </c>
      <c r="D264" s="6">
        <f t="shared" si="57"/>
        <v>0</v>
      </c>
      <c r="E264" s="6">
        <f t="shared" si="57"/>
        <v>0</v>
      </c>
      <c r="F264" s="6">
        <f t="shared" si="57"/>
        <v>100000</v>
      </c>
      <c r="G264" s="6">
        <f t="shared" si="57"/>
        <v>30000</v>
      </c>
      <c r="H264" s="6">
        <f t="shared" si="57"/>
        <v>30000</v>
      </c>
    </row>
    <row r="265" spans="1:8" s="123" customFormat="1" ht="13.2" x14ac:dyDescent="0.25">
      <c r="A265" s="5">
        <v>42</v>
      </c>
      <c r="B265" s="3">
        <v>11</v>
      </c>
      <c r="C265" s="3" t="s">
        <v>32</v>
      </c>
      <c r="D265" s="7">
        <v>0</v>
      </c>
      <c r="E265" s="7">
        <v>0</v>
      </c>
      <c r="F265" s="7">
        <v>100000</v>
      </c>
      <c r="G265" s="7">
        <v>30000</v>
      </c>
      <c r="H265" s="7">
        <v>30000</v>
      </c>
    </row>
    <row r="266" spans="1:8" ht="13.2" x14ac:dyDescent="0.25">
      <c r="A266" s="69" t="s">
        <v>60</v>
      </c>
      <c r="B266" s="69"/>
      <c r="C266" s="141"/>
      <c r="D266" s="142">
        <f>D267</f>
        <v>263000</v>
      </c>
      <c r="E266" s="142">
        <f>E267</f>
        <v>361000</v>
      </c>
      <c r="F266" s="142">
        <f>F267</f>
        <v>30000</v>
      </c>
      <c r="G266" s="142">
        <f>G267</f>
        <v>0</v>
      </c>
      <c r="H266" s="142">
        <f>H267</f>
        <v>0</v>
      </c>
    </row>
    <row r="267" spans="1:8" ht="13.2" x14ac:dyDescent="0.25">
      <c r="A267" s="143" t="s">
        <v>8</v>
      </c>
      <c r="B267" s="143"/>
      <c r="C267" s="143"/>
      <c r="D267" s="144">
        <f>D268+D271+D274+D277</f>
        <v>263000</v>
      </c>
      <c r="E267" s="144">
        <f>E268+E271+E274+E277</f>
        <v>361000</v>
      </c>
      <c r="F267" s="144">
        <f>F268+F271+F274+F277</f>
        <v>30000</v>
      </c>
      <c r="G267" s="144">
        <f>G268+G271+G274+G277</f>
        <v>0</v>
      </c>
      <c r="H267" s="144">
        <f>H268+H271+H274+H277</f>
        <v>0</v>
      </c>
    </row>
    <row r="268" spans="1:8" ht="13.2" x14ac:dyDescent="0.25">
      <c r="A268" s="114" t="s">
        <v>61</v>
      </c>
      <c r="B268" s="114"/>
      <c r="C268" s="145"/>
      <c r="D268" s="146">
        <f t="shared" ref="D268:H269" si="58">D269</f>
        <v>96500</v>
      </c>
      <c r="E268" s="146">
        <f t="shared" si="58"/>
        <v>86000</v>
      </c>
      <c r="F268" s="146">
        <f t="shared" si="58"/>
        <v>15000</v>
      </c>
      <c r="G268" s="146">
        <f t="shared" si="58"/>
        <v>0</v>
      </c>
      <c r="H268" s="146">
        <f t="shared" si="58"/>
        <v>0</v>
      </c>
    </row>
    <row r="269" spans="1:8" ht="13.2" x14ac:dyDescent="0.25">
      <c r="A269" s="147" t="s">
        <v>29</v>
      </c>
      <c r="B269" s="147">
        <v>11</v>
      </c>
      <c r="C269" s="147" t="s">
        <v>30</v>
      </c>
      <c r="D269" s="125">
        <f t="shared" si="58"/>
        <v>96500</v>
      </c>
      <c r="E269" s="125">
        <f t="shared" si="58"/>
        <v>86000</v>
      </c>
      <c r="F269" s="125">
        <f t="shared" si="58"/>
        <v>15000</v>
      </c>
      <c r="G269" s="125">
        <f t="shared" si="58"/>
        <v>0</v>
      </c>
      <c r="H269" s="125">
        <f t="shared" si="58"/>
        <v>0</v>
      </c>
    </row>
    <row r="270" spans="1:8" s="3" customFormat="1" ht="13.2" x14ac:dyDescent="0.25">
      <c r="A270" s="5">
        <v>45</v>
      </c>
      <c r="B270" s="5">
        <v>11</v>
      </c>
      <c r="C270" s="3" t="s">
        <v>58</v>
      </c>
      <c r="D270" s="4">
        <f>118000*0.75+8000</f>
        <v>96500</v>
      </c>
      <c r="E270" s="4">
        <v>86000</v>
      </c>
      <c r="F270" s="4">
        <v>15000</v>
      </c>
      <c r="G270" s="4">
        <v>0</v>
      </c>
      <c r="H270" s="4">
        <v>0</v>
      </c>
    </row>
    <row r="271" spans="1:8" ht="13.2" x14ac:dyDescent="0.25">
      <c r="A271" s="114" t="s">
        <v>369</v>
      </c>
      <c r="B271" s="114"/>
      <c r="C271" s="145"/>
      <c r="D271" s="146">
        <f t="shared" ref="D271:H272" si="59">D272</f>
        <v>127000</v>
      </c>
      <c r="E271" s="146">
        <f t="shared" si="59"/>
        <v>255000</v>
      </c>
      <c r="F271" s="146">
        <f t="shared" si="59"/>
        <v>0</v>
      </c>
      <c r="G271" s="146">
        <f t="shared" si="59"/>
        <v>0</v>
      </c>
      <c r="H271" s="146">
        <f t="shared" si="59"/>
        <v>0</v>
      </c>
    </row>
    <row r="272" spans="1:8" ht="13.2" x14ac:dyDescent="0.25">
      <c r="A272" s="147" t="s">
        <v>29</v>
      </c>
      <c r="B272" s="147">
        <v>41</v>
      </c>
      <c r="C272" s="147" t="s">
        <v>30</v>
      </c>
      <c r="D272" s="125">
        <f t="shared" si="59"/>
        <v>127000</v>
      </c>
      <c r="E272" s="125">
        <f t="shared" si="59"/>
        <v>255000</v>
      </c>
      <c r="F272" s="125">
        <f t="shared" si="59"/>
        <v>0</v>
      </c>
      <c r="G272" s="125">
        <f t="shared" si="59"/>
        <v>0</v>
      </c>
      <c r="H272" s="125">
        <f t="shared" si="59"/>
        <v>0</v>
      </c>
    </row>
    <row r="273" spans="1:8" s="3" customFormat="1" ht="13.2" x14ac:dyDescent="0.25">
      <c r="A273" s="5">
        <v>45</v>
      </c>
      <c r="B273" s="5">
        <v>41</v>
      </c>
      <c r="C273" s="3" t="s">
        <v>58</v>
      </c>
      <c r="D273" s="4">
        <f>122000+5000</f>
        <v>127000</v>
      </c>
      <c r="E273" s="4">
        <v>255000</v>
      </c>
      <c r="F273" s="4">
        <v>0</v>
      </c>
      <c r="G273" s="4">
        <v>0</v>
      </c>
      <c r="H273" s="4">
        <v>0</v>
      </c>
    </row>
    <row r="274" spans="1:8" ht="13.2" x14ac:dyDescent="0.25">
      <c r="A274" s="145" t="s">
        <v>382</v>
      </c>
      <c r="B274" s="145"/>
      <c r="C274" s="145"/>
      <c r="D274" s="146">
        <f t="shared" ref="D274:H278" si="60">D275</f>
        <v>29500</v>
      </c>
      <c r="E274" s="146">
        <f t="shared" si="60"/>
        <v>0</v>
      </c>
      <c r="F274" s="146">
        <f t="shared" si="60"/>
        <v>0</v>
      </c>
      <c r="G274" s="146">
        <f t="shared" si="60"/>
        <v>0</v>
      </c>
      <c r="H274" s="146">
        <f t="shared" si="60"/>
        <v>0</v>
      </c>
    </row>
    <row r="275" spans="1:8" ht="13.2" x14ac:dyDescent="0.25">
      <c r="A275" s="147" t="s">
        <v>29</v>
      </c>
      <c r="B275" s="147">
        <v>33</v>
      </c>
      <c r="C275" s="147" t="s">
        <v>30</v>
      </c>
      <c r="D275" s="125">
        <f t="shared" si="60"/>
        <v>29500</v>
      </c>
      <c r="E275" s="125">
        <f t="shared" si="60"/>
        <v>0</v>
      </c>
      <c r="F275" s="125">
        <f t="shared" si="60"/>
        <v>0</v>
      </c>
      <c r="G275" s="125">
        <f t="shared" si="60"/>
        <v>0</v>
      </c>
      <c r="H275" s="125">
        <f t="shared" si="60"/>
        <v>0</v>
      </c>
    </row>
    <row r="276" spans="1:8" s="3" customFormat="1" ht="13.2" x14ac:dyDescent="0.25">
      <c r="A276" s="5">
        <v>45</v>
      </c>
      <c r="B276" s="5">
        <v>33</v>
      </c>
      <c r="C276" s="3" t="s">
        <v>58</v>
      </c>
      <c r="D276" s="4">
        <f>118000*0.25</f>
        <v>29500</v>
      </c>
      <c r="E276" s="4">
        <v>0</v>
      </c>
      <c r="F276" s="4">
        <v>0</v>
      </c>
      <c r="G276" s="4">
        <v>0</v>
      </c>
      <c r="H276" s="4">
        <v>0</v>
      </c>
    </row>
    <row r="277" spans="1:8" ht="13.2" x14ac:dyDescent="0.25">
      <c r="A277" s="114" t="s">
        <v>366</v>
      </c>
      <c r="B277" s="145"/>
      <c r="C277" s="145"/>
      <c r="D277" s="146">
        <f t="shared" si="60"/>
        <v>10000</v>
      </c>
      <c r="E277" s="146">
        <f t="shared" si="60"/>
        <v>20000</v>
      </c>
      <c r="F277" s="146">
        <f t="shared" si="60"/>
        <v>15000</v>
      </c>
      <c r="G277" s="146">
        <f t="shared" si="60"/>
        <v>0</v>
      </c>
      <c r="H277" s="146">
        <f t="shared" si="60"/>
        <v>0</v>
      </c>
    </row>
    <row r="278" spans="1:8" ht="13.2" x14ac:dyDescent="0.25">
      <c r="A278" s="147" t="s">
        <v>29</v>
      </c>
      <c r="B278" s="147">
        <v>33</v>
      </c>
      <c r="C278" s="147" t="s">
        <v>30</v>
      </c>
      <c r="D278" s="125">
        <f t="shared" si="60"/>
        <v>10000</v>
      </c>
      <c r="E278" s="125">
        <f t="shared" si="60"/>
        <v>20000</v>
      </c>
      <c r="F278" s="125">
        <f t="shared" si="60"/>
        <v>15000</v>
      </c>
      <c r="G278" s="125">
        <f t="shared" si="60"/>
        <v>0</v>
      </c>
      <c r="H278" s="125">
        <f t="shared" si="60"/>
        <v>0</v>
      </c>
    </row>
    <row r="279" spans="1:8" s="3" customFormat="1" ht="13.2" x14ac:dyDescent="0.25">
      <c r="A279" s="5">
        <v>45</v>
      </c>
      <c r="B279" s="5">
        <v>33</v>
      </c>
      <c r="C279" s="3" t="s">
        <v>58</v>
      </c>
      <c r="D279" s="4">
        <v>10000</v>
      </c>
      <c r="E279" s="4">
        <v>20000</v>
      </c>
      <c r="F279" s="4">
        <v>15000</v>
      </c>
      <c r="G279" s="4">
        <v>0</v>
      </c>
      <c r="H279" s="4">
        <v>0</v>
      </c>
    </row>
    <row r="280" spans="1:8" ht="13.2" hidden="1" x14ac:dyDescent="0.25">
      <c r="A280" s="69" t="s">
        <v>62</v>
      </c>
      <c r="B280" s="69"/>
      <c r="C280" s="141"/>
      <c r="D280" s="142">
        <f>D281</f>
        <v>0</v>
      </c>
      <c r="E280" s="142">
        <f>E281</f>
        <v>0</v>
      </c>
      <c r="F280" s="142">
        <f>F281</f>
        <v>0</v>
      </c>
      <c r="G280" s="142">
        <f>G281</f>
        <v>0</v>
      </c>
      <c r="H280" s="142">
        <f>H281</f>
        <v>0</v>
      </c>
    </row>
    <row r="281" spans="1:8" ht="13.2" hidden="1" x14ac:dyDescent="0.25">
      <c r="A281" s="117" t="s">
        <v>54</v>
      </c>
      <c r="B281" s="117"/>
      <c r="C281" s="143"/>
      <c r="D281" s="144">
        <f>D282+D285+D288</f>
        <v>0</v>
      </c>
      <c r="E281" s="144">
        <f>E282+E285+E288</f>
        <v>0</v>
      </c>
      <c r="F281" s="144">
        <f>F282+F285+F288</f>
        <v>0</v>
      </c>
      <c r="G281" s="144">
        <f>G282+G285+G288</f>
        <v>0</v>
      </c>
      <c r="H281" s="144">
        <f>H282+H285+H288</f>
        <v>0</v>
      </c>
    </row>
    <row r="282" spans="1:8" ht="13.2" hidden="1" x14ac:dyDescent="0.25">
      <c r="A282" s="114" t="s">
        <v>61</v>
      </c>
      <c r="B282" s="114"/>
      <c r="C282" s="145"/>
      <c r="D282" s="146">
        <f t="shared" ref="D282:H283" si="61">D283</f>
        <v>0</v>
      </c>
      <c r="E282" s="146">
        <f t="shared" si="61"/>
        <v>0</v>
      </c>
      <c r="F282" s="146">
        <f t="shared" si="61"/>
        <v>0</v>
      </c>
      <c r="G282" s="146">
        <f t="shared" si="61"/>
        <v>0</v>
      </c>
      <c r="H282" s="146">
        <f t="shared" si="61"/>
        <v>0</v>
      </c>
    </row>
    <row r="283" spans="1:8" ht="13.2" hidden="1" x14ac:dyDescent="0.25">
      <c r="A283" s="147" t="s">
        <v>29</v>
      </c>
      <c r="B283" s="147">
        <v>11</v>
      </c>
      <c r="C283" s="147" t="s">
        <v>30</v>
      </c>
      <c r="D283" s="125">
        <f t="shared" si="61"/>
        <v>0</v>
      </c>
      <c r="E283" s="125">
        <f t="shared" si="61"/>
        <v>0</v>
      </c>
      <c r="F283" s="125">
        <f t="shared" si="61"/>
        <v>0</v>
      </c>
      <c r="G283" s="125">
        <f t="shared" si="61"/>
        <v>0</v>
      </c>
      <c r="H283" s="125">
        <f t="shared" si="61"/>
        <v>0</v>
      </c>
    </row>
    <row r="284" spans="1:8" s="3" customFormat="1" ht="13.2" hidden="1" x14ac:dyDescent="0.25">
      <c r="A284" s="5">
        <v>45</v>
      </c>
      <c r="B284" s="5">
        <v>11</v>
      </c>
      <c r="C284" s="3" t="s">
        <v>58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</row>
    <row r="285" spans="1:8" ht="13.2" hidden="1" x14ac:dyDescent="0.25">
      <c r="A285" s="114" t="s">
        <v>369</v>
      </c>
      <c r="B285" s="114"/>
      <c r="C285" s="145"/>
      <c r="D285" s="146">
        <f t="shared" ref="D285:H286" si="62">D286</f>
        <v>0</v>
      </c>
      <c r="E285" s="146">
        <f t="shared" si="62"/>
        <v>0</v>
      </c>
      <c r="F285" s="146">
        <f t="shared" si="62"/>
        <v>0</v>
      </c>
      <c r="G285" s="146">
        <f t="shared" si="62"/>
        <v>0</v>
      </c>
      <c r="H285" s="146">
        <f t="shared" si="62"/>
        <v>0</v>
      </c>
    </row>
    <row r="286" spans="1:8" ht="13.2" hidden="1" x14ac:dyDescent="0.25">
      <c r="A286" s="147" t="s">
        <v>29</v>
      </c>
      <c r="B286" s="147">
        <v>41</v>
      </c>
      <c r="C286" s="147" t="s">
        <v>30</v>
      </c>
      <c r="D286" s="125">
        <f t="shared" si="62"/>
        <v>0</v>
      </c>
      <c r="E286" s="125">
        <f t="shared" si="62"/>
        <v>0</v>
      </c>
      <c r="F286" s="125">
        <f t="shared" si="62"/>
        <v>0</v>
      </c>
      <c r="G286" s="125">
        <f t="shared" si="62"/>
        <v>0</v>
      </c>
      <c r="H286" s="125">
        <f t="shared" si="62"/>
        <v>0</v>
      </c>
    </row>
    <row r="287" spans="1:8" s="3" customFormat="1" ht="13.2" hidden="1" x14ac:dyDescent="0.25">
      <c r="A287" s="5">
        <v>45</v>
      </c>
      <c r="B287" s="5">
        <v>41</v>
      </c>
      <c r="C287" s="3" t="s">
        <v>58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</row>
    <row r="288" spans="1:8" ht="13.2" hidden="1" x14ac:dyDescent="0.25">
      <c r="A288" s="145" t="s">
        <v>382</v>
      </c>
      <c r="B288" s="145"/>
      <c r="C288" s="145"/>
      <c r="D288" s="146">
        <f>D289</f>
        <v>0</v>
      </c>
      <c r="E288" s="146">
        <f>E289</f>
        <v>0</v>
      </c>
      <c r="F288" s="146">
        <f>F289</f>
        <v>0</v>
      </c>
      <c r="G288" s="146">
        <f>G289</f>
        <v>0</v>
      </c>
      <c r="H288" s="146">
        <f>H289</f>
        <v>0</v>
      </c>
    </row>
    <row r="289" spans="1:8" ht="13.2" hidden="1" x14ac:dyDescent="0.25">
      <c r="A289" s="147" t="s">
        <v>29</v>
      </c>
      <c r="B289" s="147">
        <v>33</v>
      </c>
      <c r="C289" s="147" t="s">
        <v>30</v>
      </c>
      <c r="D289" s="125">
        <f>D290+D291</f>
        <v>0</v>
      </c>
      <c r="E289" s="125">
        <f>E290+E291</f>
        <v>0</v>
      </c>
      <c r="F289" s="125">
        <f>F290+F291</f>
        <v>0</v>
      </c>
      <c r="G289" s="125">
        <f>G290+G291</f>
        <v>0</v>
      </c>
      <c r="H289" s="125">
        <f>H290+H291</f>
        <v>0</v>
      </c>
    </row>
    <row r="290" spans="1:8" s="3" customFormat="1" ht="13.2" hidden="1" x14ac:dyDescent="0.25">
      <c r="A290" s="3" t="s">
        <v>31</v>
      </c>
      <c r="B290" s="3">
        <v>33</v>
      </c>
      <c r="C290" s="3" t="s">
        <v>32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</row>
    <row r="291" spans="1:8" s="3" customFormat="1" ht="13.2" hidden="1" x14ac:dyDescent="0.25">
      <c r="A291" s="5">
        <v>45</v>
      </c>
      <c r="B291" s="5">
        <v>33</v>
      </c>
      <c r="C291" s="3" t="s">
        <v>58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</row>
    <row r="292" spans="1:8" ht="13.2" hidden="1" x14ac:dyDescent="0.25">
      <c r="A292" s="69" t="s">
        <v>372</v>
      </c>
      <c r="B292" s="69"/>
      <c r="C292" s="141"/>
      <c r="D292" s="142">
        <f>D293</f>
        <v>0</v>
      </c>
      <c r="E292" s="142">
        <f>E293</f>
        <v>0</v>
      </c>
      <c r="F292" s="142">
        <f>F293</f>
        <v>0</v>
      </c>
      <c r="G292" s="142">
        <f>G293</f>
        <v>0</v>
      </c>
      <c r="H292" s="142">
        <f>H293</f>
        <v>0</v>
      </c>
    </row>
    <row r="293" spans="1:8" ht="13.2" hidden="1" x14ac:dyDescent="0.25">
      <c r="A293" s="117" t="s">
        <v>54</v>
      </c>
      <c r="B293" s="117"/>
      <c r="C293" s="143"/>
      <c r="D293" s="144">
        <f>D294+D297+D303+D306+D300</f>
        <v>0</v>
      </c>
      <c r="E293" s="144">
        <f>E294+E297+E303+E306+E300</f>
        <v>0</v>
      </c>
      <c r="F293" s="144">
        <f>F294+F297+F303+F306+F300</f>
        <v>0</v>
      </c>
      <c r="G293" s="144">
        <f>G294+G297+G303+G306+G300</f>
        <v>0</v>
      </c>
      <c r="H293" s="144">
        <f>H294+H297+H303+H306+H300</f>
        <v>0</v>
      </c>
    </row>
    <row r="294" spans="1:8" ht="13.2" hidden="1" x14ac:dyDescent="0.25">
      <c r="A294" s="114" t="s">
        <v>61</v>
      </c>
      <c r="B294" s="114"/>
      <c r="C294" s="145"/>
      <c r="D294" s="146">
        <f t="shared" ref="D294:H295" si="63">D295</f>
        <v>0</v>
      </c>
      <c r="E294" s="146">
        <f t="shared" si="63"/>
        <v>0</v>
      </c>
      <c r="F294" s="146">
        <f t="shared" si="63"/>
        <v>0</v>
      </c>
      <c r="G294" s="146">
        <f t="shared" si="63"/>
        <v>0</v>
      </c>
      <c r="H294" s="146">
        <f t="shared" si="63"/>
        <v>0</v>
      </c>
    </row>
    <row r="295" spans="1:8" ht="13.2" hidden="1" x14ac:dyDescent="0.25">
      <c r="A295" s="147" t="s">
        <v>29</v>
      </c>
      <c r="B295" s="147">
        <v>11</v>
      </c>
      <c r="C295" s="147" t="s">
        <v>30</v>
      </c>
      <c r="D295" s="125">
        <f t="shared" si="63"/>
        <v>0</v>
      </c>
      <c r="E295" s="125">
        <f t="shared" si="63"/>
        <v>0</v>
      </c>
      <c r="F295" s="125">
        <f t="shared" si="63"/>
        <v>0</v>
      </c>
      <c r="G295" s="125">
        <f t="shared" si="63"/>
        <v>0</v>
      </c>
      <c r="H295" s="125">
        <f t="shared" si="63"/>
        <v>0</v>
      </c>
    </row>
    <row r="296" spans="1:8" s="3" customFormat="1" ht="13.2" hidden="1" x14ac:dyDescent="0.25">
      <c r="A296" s="3" t="s">
        <v>31</v>
      </c>
      <c r="B296" s="3">
        <v>11</v>
      </c>
      <c r="C296" s="3" t="s">
        <v>32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</row>
    <row r="297" spans="1:8" ht="13.2" hidden="1" x14ac:dyDescent="0.25">
      <c r="A297" s="114" t="s">
        <v>369</v>
      </c>
      <c r="B297" s="114"/>
      <c r="C297" s="145"/>
      <c r="D297" s="146">
        <f t="shared" ref="D297:H298" si="64">D298</f>
        <v>0</v>
      </c>
      <c r="E297" s="146">
        <f t="shared" si="64"/>
        <v>0</v>
      </c>
      <c r="F297" s="146">
        <f t="shared" si="64"/>
        <v>0</v>
      </c>
      <c r="G297" s="146">
        <f t="shared" si="64"/>
        <v>0</v>
      </c>
      <c r="H297" s="146">
        <f t="shared" si="64"/>
        <v>0</v>
      </c>
    </row>
    <row r="298" spans="1:8" ht="13.2" hidden="1" x14ac:dyDescent="0.25">
      <c r="A298" s="147" t="s">
        <v>29</v>
      </c>
      <c r="B298" s="147">
        <v>41</v>
      </c>
      <c r="C298" s="147" t="s">
        <v>30</v>
      </c>
      <c r="D298" s="125">
        <f t="shared" si="64"/>
        <v>0</v>
      </c>
      <c r="E298" s="125">
        <f t="shared" si="64"/>
        <v>0</v>
      </c>
      <c r="F298" s="125">
        <f t="shared" si="64"/>
        <v>0</v>
      </c>
      <c r="G298" s="125">
        <f t="shared" si="64"/>
        <v>0</v>
      </c>
      <c r="H298" s="125">
        <f t="shared" si="64"/>
        <v>0</v>
      </c>
    </row>
    <row r="299" spans="1:8" s="3" customFormat="1" ht="13.2" hidden="1" x14ac:dyDescent="0.25">
      <c r="A299" s="3" t="s">
        <v>31</v>
      </c>
      <c r="B299" s="3">
        <v>41</v>
      </c>
      <c r="C299" s="3" t="s">
        <v>32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</row>
    <row r="300" spans="1:8" ht="13.2" hidden="1" x14ac:dyDescent="0.25">
      <c r="A300" s="114" t="s">
        <v>63</v>
      </c>
      <c r="B300" s="114"/>
      <c r="C300" s="145"/>
      <c r="D300" s="146">
        <f t="shared" ref="D300:H301" si="65">D301</f>
        <v>0</v>
      </c>
      <c r="E300" s="146">
        <f t="shared" si="65"/>
        <v>0</v>
      </c>
      <c r="F300" s="146">
        <f t="shared" si="65"/>
        <v>0</v>
      </c>
      <c r="G300" s="146">
        <f t="shared" si="65"/>
        <v>0</v>
      </c>
      <c r="H300" s="146">
        <f t="shared" si="65"/>
        <v>0</v>
      </c>
    </row>
    <row r="301" spans="1:8" ht="13.2" hidden="1" x14ac:dyDescent="0.25">
      <c r="A301" s="147" t="s">
        <v>29</v>
      </c>
      <c r="B301" s="147">
        <v>43</v>
      </c>
      <c r="C301" s="147" t="s">
        <v>30</v>
      </c>
      <c r="D301" s="125">
        <f t="shared" si="65"/>
        <v>0</v>
      </c>
      <c r="E301" s="125">
        <f t="shared" si="65"/>
        <v>0</v>
      </c>
      <c r="F301" s="125">
        <f t="shared" si="65"/>
        <v>0</v>
      </c>
      <c r="G301" s="125">
        <f t="shared" si="65"/>
        <v>0</v>
      </c>
      <c r="H301" s="125">
        <f t="shared" si="65"/>
        <v>0</v>
      </c>
    </row>
    <row r="302" spans="1:8" s="3" customFormat="1" ht="13.2" hidden="1" x14ac:dyDescent="0.25">
      <c r="A302" s="3" t="s">
        <v>31</v>
      </c>
      <c r="B302" s="3">
        <v>43</v>
      </c>
      <c r="C302" s="3" t="s">
        <v>32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</row>
    <row r="303" spans="1:8" ht="13.2" hidden="1" x14ac:dyDescent="0.25">
      <c r="A303" s="114" t="s">
        <v>366</v>
      </c>
      <c r="B303" s="114"/>
      <c r="C303" s="145"/>
      <c r="D303" s="146">
        <f t="shared" ref="D303:H304" si="66">D304</f>
        <v>0</v>
      </c>
      <c r="E303" s="146">
        <f t="shared" si="66"/>
        <v>0</v>
      </c>
      <c r="F303" s="146">
        <f t="shared" si="66"/>
        <v>0</v>
      </c>
      <c r="G303" s="146">
        <f t="shared" si="66"/>
        <v>0</v>
      </c>
      <c r="H303" s="146">
        <f t="shared" si="66"/>
        <v>0</v>
      </c>
    </row>
    <row r="304" spans="1:8" ht="13.2" hidden="1" x14ac:dyDescent="0.25">
      <c r="A304" s="147" t="s">
        <v>29</v>
      </c>
      <c r="B304" s="147">
        <v>45</v>
      </c>
      <c r="C304" s="147" t="s">
        <v>30</v>
      </c>
      <c r="D304" s="125">
        <f t="shared" si="66"/>
        <v>0</v>
      </c>
      <c r="E304" s="125">
        <f t="shared" si="66"/>
        <v>0</v>
      </c>
      <c r="F304" s="125">
        <f t="shared" si="66"/>
        <v>0</v>
      </c>
      <c r="G304" s="125">
        <f t="shared" si="66"/>
        <v>0</v>
      </c>
      <c r="H304" s="125">
        <f t="shared" si="66"/>
        <v>0</v>
      </c>
    </row>
    <row r="305" spans="1:8" s="3" customFormat="1" ht="13.2" hidden="1" x14ac:dyDescent="0.25">
      <c r="A305" s="3" t="s">
        <v>31</v>
      </c>
      <c r="B305" s="3">
        <v>45</v>
      </c>
      <c r="C305" s="3" t="s">
        <v>32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</row>
    <row r="306" spans="1:8" ht="13.2" hidden="1" x14ac:dyDescent="0.25">
      <c r="A306" s="145" t="s">
        <v>382</v>
      </c>
      <c r="B306" s="145"/>
      <c r="C306" s="145"/>
      <c r="D306" s="146">
        <f t="shared" ref="D306:H307" si="67">D307</f>
        <v>0</v>
      </c>
      <c r="E306" s="146">
        <f t="shared" si="67"/>
        <v>0</v>
      </c>
      <c r="F306" s="146">
        <f t="shared" si="67"/>
        <v>0</v>
      </c>
      <c r="G306" s="146">
        <f t="shared" si="67"/>
        <v>0</v>
      </c>
      <c r="H306" s="146">
        <f t="shared" si="67"/>
        <v>0</v>
      </c>
    </row>
    <row r="307" spans="1:8" ht="13.2" hidden="1" x14ac:dyDescent="0.25">
      <c r="A307" s="147" t="s">
        <v>29</v>
      </c>
      <c r="B307" s="147">
        <v>33</v>
      </c>
      <c r="C307" s="147" t="s">
        <v>30</v>
      </c>
      <c r="D307" s="125">
        <f t="shared" si="67"/>
        <v>0</v>
      </c>
      <c r="E307" s="125">
        <f t="shared" si="67"/>
        <v>0</v>
      </c>
      <c r="F307" s="125">
        <f t="shared" si="67"/>
        <v>0</v>
      </c>
      <c r="G307" s="125">
        <f t="shared" si="67"/>
        <v>0</v>
      </c>
      <c r="H307" s="125">
        <f t="shared" si="67"/>
        <v>0</v>
      </c>
    </row>
    <row r="308" spans="1:8" s="3" customFormat="1" ht="13.2" hidden="1" x14ac:dyDescent="0.25">
      <c r="A308" s="3" t="s">
        <v>31</v>
      </c>
      <c r="B308" s="3">
        <v>33</v>
      </c>
      <c r="C308" s="3" t="s">
        <v>32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</row>
    <row r="309" spans="1:8" ht="13.2" hidden="1" x14ac:dyDescent="0.25">
      <c r="A309" s="69" t="s">
        <v>64</v>
      </c>
      <c r="B309" s="69"/>
      <c r="C309" s="141"/>
      <c r="D309" s="142">
        <f t="shared" ref="D309:H312" si="68">D310</f>
        <v>0</v>
      </c>
      <c r="E309" s="142">
        <f t="shared" si="68"/>
        <v>0</v>
      </c>
      <c r="F309" s="142">
        <f t="shared" si="68"/>
        <v>0</v>
      </c>
      <c r="G309" s="142">
        <f t="shared" si="68"/>
        <v>0</v>
      </c>
      <c r="H309" s="142">
        <f t="shared" si="68"/>
        <v>0</v>
      </c>
    </row>
    <row r="310" spans="1:8" ht="13.2" hidden="1" x14ac:dyDescent="0.25">
      <c r="A310" s="117" t="s">
        <v>54</v>
      </c>
      <c r="B310" s="117"/>
      <c r="C310" s="143"/>
      <c r="D310" s="144">
        <f>D311+D314+D317</f>
        <v>0</v>
      </c>
      <c r="E310" s="144">
        <f>E311+E314+E317</f>
        <v>0</v>
      </c>
      <c r="F310" s="144">
        <f>F311+F314+F317</f>
        <v>0</v>
      </c>
      <c r="G310" s="144">
        <f>G311+G314+G317</f>
        <v>0</v>
      </c>
      <c r="H310" s="144">
        <f>H311+H314+H317</f>
        <v>0</v>
      </c>
    </row>
    <row r="311" spans="1:8" ht="13.2" hidden="1" x14ac:dyDescent="0.25">
      <c r="A311" s="114" t="s">
        <v>61</v>
      </c>
      <c r="B311" s="114"/>
      <c r="C311" s="145"/>
      <c r="D311" s="146">
        <f t="shared" si="68"/>
        <v>0</v>
      </c>
      <c r="E311" s="146">
        <f t="shared" si="68"/>
        <v>0</v>
      </c>
      <c r="F311" s="146">
        <f t="shared" si="68"/>
        <v>0</v>
      </c>
      <c r="G311" s="146">
        <f t="shared" si="68"/>
        <v>0</v>
      </c>
      <c r="H311" s="146">
        <f t="shared" si="68"/>
        <v>0</v>
      </c>
    </row>
    <row r="312" spans="1:8" ht="13.2" hidden="1" x14ac:dyDescent="0.25">
      <c r="A312" s="147" t="s">
        <v>29</v>
      </c>
      <c r="B312" s="147">
        <v>11</v>
      </c>
      <c r="C312" s="147" t="s">
        <v>30</v>
      </c>
      <c r="D312" s="125">
        <f t="shared" si="68"/>
        <v>0</v>
      </c>
      <c r="E312" s="125">
        <f t="shared" si="68"/>
        <v>0</v>
      </c>
      <c r="F312" s="125">
        <f t="shared" si="68"/>
        <v>0</v>
      </c>
      <c r="G312" s="125">
        <f t="shared" si="68"/>
        <v>0</v>
      </c>
      <c r="H312" s="125">
        <f t="shared" si="68"/>
        <v>0</v>
      </c>
    </row>
    <row r="313" spans="1:8" s="3" customFormat="1" ht="13.2" hidden="1" x14ac:dyDescent="0.25">
      <c r="A313" s="3" t="s">
        <v>31</v>
      </c>
      <c r="B313" s="3">
        <v>11</v>
      </c>
      <c r="C313" s="3" t="s">
        <v>32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</row>
    <row r="314" spans="1:8" ht="13.2" hidden="1" x14ac:dyDescent="0.25">
      <c r="A314" s="114" t="s">
        <v>369</v>
      </c>
      <c r="B314" s="114"/>
      <c r="C314" s="145"/>
      <c r="D314" s="146">
        <f t="shared" ref="D314:H315" si="69">D315</f>
        <v>0</v>
      </c>
      <c r="E314" s="146">
        <f t="shared" si="69"/>
        <v>0</v>
      </c>
      <c r="F314" s="146">
        <f t="shared" si="69"/>
        <v>0</v>
      </c>
      <c r="G314" s="146">
        <f t="shared" si="69"/>
        <v>0</v>
      </c>
      <c r="H314" s="146">
        <f t="shared" si="69"/>
        <v>0</v>
      </c>
    </row>
    <row r="315" spans="1:8" ht="13.2" hidden="1" x14ac:dyDescent="0.25">
      <c r="A315" s="147" t="s">
        <v>29</v>
      </c>
      <c r="B315" s="147">
        <v>41</v>
      </c>
      <c r="C315" s="147" t="s">
        <v>30</v>
      </c>
      <c r="D315" s="125">
        <f t="shared" si="69"/>
        <v>0</v>
      </c>
      <c r="E315" s="125">
        <f t="shared" si="69"/>
        <v>0</v>
      </c>
      <c r="F315" s="125">
        <f t="shared" si="69"/>
        <v>0</v>
      </c>
      <c r="G315" s="125">
        <f t="shared" si="69"/>
        <v>0</v>
      </c>
      <c r="H315" s="125">
        <f t="shared" si="69"/>
        <v>0</v>
      </c>
    </row>
    <row r="316" spans="1:8" ht="13.2" hidden="1" x14ac:dyDescent="0.25">
      <c r="A316" s="3" t="s">
        <v>31</v>
      </c>
      <c r="B316" s="3">
        <v>41</v>
      </c>
      <c r="C316" s="3" t="s">
        <v>32</v>
      </c>
      <c r="D316" s="7"/>
      <c r="E316" s="7"/>
      <c r="F316" s="7"/>
      <c r="G316" s="7"/>
      <c r="H316" s="7"/>
    </row>
    <row r="317" spans="1:8" ht="13.2" hidden="1" x14ac:dyDescent="0.25">
      <c r="A317" s="114" t="s">
        <v>366</v>
      </c>
      <c r="B317" s="114"/>
      <c r="C317" s="145"/>
      <c r="D317" s="146">
        <f t="shared" ref="D317:H318" si="70">D318</f>
        <v>0</v>
      </c>
      <c r="E317" s="146">
        <f t="shared" si="70"/>
        <v>0</v>
      </c>
      <c r="F317" s="146">
        <f t="shared" si="70"/>
        <v>0</v>
      </c>
      <c r="G317" s="146">
        <f t="shared" si="70"/>
        <v>0</v>
      </c>
      <c r="H317" s="146">
        <f t="shared" si="70"/>
        <v>0</v>
      </c>
    </row>
    <row r="318" spans="1:8" ht="13.2" hidden="1" x14ac:dyDescent="0.25">
      <c r="A318" s="147" t="s">
        <v>29</v>
      </c>
      <c r="B318" s="147">
        <v>45</v>
      </c>
      <c r="C318" s="147" t="s">
        <v>30</v>
      </c>
      <c r="D318" s="125">
        <f t="shared" si="70"/>
        <v>0</v>
      </c>
      <c r="E318" s="125">
        <f t="shared" si="70"/>
        <v>0</v>
      </c>
      <c r="F318" s="125">
        <f t="shared" si="70"/>
        <v>0</v>
      </c>
      <c r="G318" s="125">
        <f t="shared" si="70"/>
        <v>0</v>
      </c>
      <c r="H318" s="125">
        <f t="shared" si="70"/>
        <v>0</v>
      </c>
    </row>
    <row r="319" spans="1:8" s="3" customFormat="1" ht="13.2" hidden="1" x14ac:dyDescent="0.25">
      <c r="A319" s="3" t="s">
        <v>31</v>
      </c>
      <c r="B319" s="3">
        <v>45</v>
      </c>
      <c r="C319" s="3" t="s">
        <v>32</v>
      </c>
      <c r="D319" s="7"/>
      <c r="E319" s="7"/>
      <c r="F319" s="7"/>
      <c r="G319" s="7"/>
      <c r="H319" s="7"/>
    </row>
    <row r="320" spans="1:8" ht="13.2" x14ac:dyDescent="0.25">
      <c r="A320" s="69" t="s">
        <v>403</v>
      </c>
      <c r="B320" s="69"/>
      <c r="C320" s="141"/>
      <c r="D320" s="142">
        <f>D321</f>
        <v>40800</v>
      </c>
      <c r="E320" s="142">
        <f>E321</f>
        <v>70800</v>
      </c>
      <c r="F320" s="142">
        <f>F321</f>
        <v>51500</v>
      </c>
      <c r="G320" s="142">
        <f>G321</f>
        <v>45000</v>
      </c>
      <c r="H320" s="142">
        <f>H321</f>
        <v>45000</v>
      </c>
    </row>
    <row r="321" spans="1:8" ht="13.2" x14ac:dyDescent="0.25">
      <c r="A321" s="117" t="s">
        <v>54</v>
      </c>
      <c r="B321" s="117"/>
      <c r="C321" s="143"/>
      <c r="D321" s="144">
        <f>D322+D325+D328</f>
        <v>40800</v>
      </c>
      <c r="E321" s="144">
        <f>E322+E325+E328</f>
        <v>70800</v>
      </c>
      <c r="F321" s="144">
        <f>F322+F325+F328</f>
        <v>51500</v>
      </c>
      <c r="G321" s="144">
        <f>G322+G325+G328</f>
        <v>45000</v>
      </c>
      <c r="H321" s="144">
        <f>H322+H325+H328</f>
        <v>45000</v>
      </c>
    </row>
    <row r="322" spans="1:8" ht="13.2" x14ac:dyDescent="0.25">
      <c r="A322" s="114" t="s">
        <v>61</v>
      </c>
      <c r="B322" s="114"/>
      <c r="C322" s="145"/>
      <c r="D322" s="146">
        <f t="shared" ref="D322:H323" si="71">D323</f>
        <v>15800</v>
      </c>
      <c r="E322" s="146">
        <f t="shared" si="71"/>
        <v>20800</v>
      </c>
      <c r="F322" s="146">
        <f t="shared" si="71"/>
        <v>11500</v>
      </c>
      <c r="G322" s="146">
        <f t="shared" si="71"/>
        <v>15000</v>
      </c>
      <c r="H322" s="146">
        <f t="shared" si="71"/>
        <v>15000</v>
      </c>
    </row>
    <row r="323" spans="1:8" ht="13.2" x14ac:dyDescent="0.25">
      <c r="A323" s="147" t="s">
        <v>29</v>
      </c>
      <c r="B323" s="147">
        <v>11</v>
      </c>
      <c r="C323" s="147" t="s">
        <v>30</v>
      </c>
      <c r="D323" s="125">
        <f t="shared" si="71"/>
        <v>15800</v>
      </c>
      <c r="E323" s="125">
        <f t="shared" si="71"/>
        <v>20800</v>
      </c>
      <c r="F323" s="125">
        <f t="shared" si="71"/>
        <v>11500</v>
      </c>
      <c r="G323" s="125">
        <f t="shared" si="71"/>
        <v>15000</v>
      </c>
      <c r="H323" s="125">
        <f t="shared" si="71"/>
        <v>15000</v>
      </c>
    </row>
    <row r="324" spans="1:8" s="3" customFormat="1" ht="13.2" x14ac:dyDescent="0.25">
      <c r="A324" s="3" t="s">
        <v>31</v>
      </c>
      <c r="B324" s="3">
        <v>11</v>
      </c>
      <c r="C324" s="3" t="s">
        <v>32</v>
      </c>
      <c r="D324" s="4">
        <v>15800</v>
      </c>
      <c r="E324" s="4">
        <v>20800</v>
      </c>
      <c r="F324" s="4">
        <v>11500</v>
      </c>
      <c r="G324" s="4">
        <v>15000</v>
      </c>
      <c r="H324" s="4">
        <v>15000</v>
      </c>
    </row>
    <row r="325" spans="1:8" ht="13.2" x14ac:dyDescent="0.25">
      <c r="A325" s="114" t="s">
        <v>369</v>
      </c>
      <c r="B325" s="114"/>
      <c r="C325" s="145"/>
      <c r="D325" s="146">
        <f t="shared" ref="D325:H326" si="72">D326</f>
        <v>25000</v>
      </c>
      <c r="E325" s="146">
        <f t="shared" si="72"/>
        <v>35000</v>
      </c>
      <c r="F325" s="146">
        <f t="shared" si="72"/>
        <v>40000</v>
      </c>
      <c r="G325" s="146">
        <f t="shared" si="72"/>
        <v>15000</v>
      </c>
      <c r="H325" s="146">
        <f t="shared" si="72"/>
        <v>15000</v>
      </c>
    </row>
    <row r="326" spans="1:8" ht="13.2" x14ac:dyDescent="0.25">
      <c r="A326" s="147" t="s">
        <v>29</v>
      </c>
      <c r="B326" s="147">
        <v>41</v>
      </c>
      <c r="C326" s="147" t="s">
        <v>30</v>
      </c>
      <c r="D326" s="125">
        <f t="shared" si="72"/>
        <v>25000</v>
      </c>
      <c r="E326" s="125">
        <f t="shared" si="72"/>
        <v>35000</v>
      </c>
      <c r="F326" s="125">
        <f t="shared" si="72"/>
        <v>40000</v>
      </c>
      <c r="G326" s="125">
        <f t="shared" si="72"/>
        <v>15000</v>
      </c>
      <c r="H326" s="125">
        <f t="shared" si="72"/>
        <v>15000</v>
      </c>
    </row>
    <row r="327" spans="1:8" s="3" customFormat="1" ht="13.2" x14ac:dyDescent="0.25">
      <c r="A327" s="3" t="s">
        <v>31</v>
      </c>
      <c r="B327" s="3">
        <v>41</v>
      </c>
      <c r="C327" s="3" t="s">
        <v>32</v>
      </c>
      <c r="D327" s="4">
        <v>25000</v>
      </c>
      <c r="E327" s="4">
        <v>35000</v>
      </c>
      <c r="F327" s="4">
        <v>40000</v>
      </c>
      <c r="G327" s="4">
        <v>15000</v>
      </c>
      <c r="H327" s="4">
        <v>15000</v>
      </c>
    </row>
    <row r="328" spans="1:8" ht="13.2" x14ac:dyDescent="0.25">
      <c r="A328" s="114" t="s">
        <v>366</v>
      </c>
      <c r="B328" s="114"/>
      <c r="C328" s="145"/>
      <c r="D328" s="146">
        <f t="shared" ref="D328:H329" si="73">D329</f>
        <v>0</v>
      </c>
      <c r="E328" s="146">
        <f t="shared" si="73"/>
        <v>15000</v>
      </c>
      <c r="F328" s="146">
        <f t="shared" si="73"/>
        <v>0</v>
      </c>
      <c r="G328" s="146">
        <f t="shared" si="73"/>
        <v>15000</v>
      </c>
      <c r="H328" s="146">
        <f t="shared" si="73"/>
        <v>15000</v>
      </c>
    </row>
    <row r="329" spans="1:8" ht="13.2" x14ac:dyDescent="0.25">
      <c r="A329" s="147" t="s">
        <v>29</v>
      </c>
      <c r="B329" s="147">
        <v>45</v>
      </c>
      <c r="C329" s="147" t="s">
        <v>30</v>
      </c>
      <c r="D329" s="125">
        <f t="shared" si="73"/>
        <v>0</v>
      </c>
      <c r="E329" s="125">
        <f t="shared" si="73"/>
        <v>15000</v>
      </c>
      <c r="F329" s="125">
        <f t="shared" si="73"/>
        <v>0</v>
      </c>
      <c r="G329" s="125">
        <f t="shared" si="73"/>
        <v>15000</v>
      </c>
      <c r="H329" s="125">
        <f t="shared" si="73"/>
        <v>15000</v>
      </c>
    </row>
    <row r="330" spans="1:8" s="3" customFormat="1" ht="13.2" x14ac:dyDescent="0.25">
      <c r="A330" s="3" t="s">
        <v>31</v>
      </c>
      <c r="B330" s="3">
        <v>45</v>
      </c>
      <c r="C330" s="3" t="s">
        <v>32</v>
      </c>
      <c r="D330" s="4">
        <v>0</v>
      </c>
      <c r="E330" s="4">
        <v>15000</v>
      </c>
      <c r="F330" s="4">
        <v>0</v>
      </c>
      <c r="G330" s="4">
        <v>15000</v>
      </c>
      <c r="H330" s="4">
        <v>15000</v>
      </c>
    </row>
    <row r="331" spans="1:8" ht="13.2" x14ac:dyDescent="0.25">
      <c r="A331" s="69" t="s">
        <v>373</v>
      </c>
      <c r="B331" s="69"/>
      <c r="C331" s="141"/>
      <c r="D331" s="142">
        <f>D332</f>
        <v>0</v>
      </c>
      <c r="E331" s="142">
        <f>E332</f>
        <v>20400</v>
      </c>
      <c r="F331" s="142">
        <f>F332</f>
        <v>30000</v>
      </c>
      <c r="G331" s="142">
        <f>G332</f>
        <v>40000</v>
      </c>
      <c r="H331" s="142">
        <f>H332</f>
        <v>40000</v>
      </c>
    </row>
    <row r="332" spans="1:8" ht="13.2" x14ac:dyDescent="0.25">
      <c r="A332" s="117" t="s">
        <v>54</v>
      </c>
      <c r="B332" s="117"/>
      <c r="C332" s="143"/>
      <c r="D332" s="144">
        <f>D333+D336+D339</f>
        <v>0</v>
      </c>
      <c r="E332" s="144">
        <f>E333+E336+E339</f>
        <v>20400</v>
      </c>
      <c r="F332" s="144">
        <f>F333+F336+F339</f>
        <v>30000</v>
      </c>
      <c r="G332" s="144">
        <f>G333+G336+G339</f>
        <v>40000</v>
      </c>
      <c r="H332" s="144">
        <f>H333+H336+H339</f>
        <v>40000</v>
      </c>
    </row>
    <row r="333" spans="1:8" ht="13.2" x14ac:dyDescent="0.25">
      <c r="A333" s="114" t="s">
        <v>61</v>
      </c>
      <c r="B333" s="114"/>
      <c r="C333" s="145"/>
      <c r="D333" s="146">
        <f t="shared" ref="D333:H334" si="74">D334</f>
        <v>0</v>
      </c>
      <c r="E333" s="146">
        <f t="shared" si="74"/>
        <v>20400</v>
      </c>
      <c r="F333" s="146">
        <f t="shared" si="74"/>
        <v>5000</v>
      </c>
      <c r="G333" s="146">
        <f t="shared" si="74"/>
        <v>5000</v>
      </c>
      <c r="H333" s="146">
        <f t="shared" si="74"/>
        <v>5000</v>
      </c>
    </row>
    <row r="334" spans="1:8" ht="13.2" x14ac:dyDescent="0.25">
      <c r="A334" s="147" t="s">
        <v>29</v>
      </c>
      <c r="B334" s="147">
        <v>11</v>
      </c>
      <c r="C334" s="147" t="s">
        <v>30</v>
      </c>
      <c r="D334" s="125">
        <f t="shared" si="74"/>
        <v>0</v>
      </c>
      <c r="E334" s="125">
        <f t="shared" si="74"/>
        <v>20400</v>
      </c>
      <c r="F334" s="125">
        <f t="shared" si="74"/>
        <v>5000</v>
      </c>
      <c r="G334" s="125">
        <f t="shared" si="74"/>
        <v>5000</v>
      </c>
      <c r="H334" s="125">
        <f t="shared" si="74"/>
        <v>5000</v>
      </c>
    </row>
    <row r="335" spans="1:8" s="3" customFormat="1" ht="13.2" x14ac:dyDescent="0.25">
      <c r="A335" s="3" t="s">
        <v>31</v>
      </c>
      <c r="B335" s="3">
        <v>11</v>
      </c>
      <c r="C335" s="3" t="s">
        <v>32</v>
      </c>
      <c r="D335" s="4">
        <v>0</v>
      </c>
      <c r="E335" s="4">
        <v>20400</v>
      </c>
      <c r="F335" s="4">
        <v>5000</v>
      </c>
      <c r="G335" s="4">
        <v>5000</v>
      </c>
      <c r="H335" s="4">
        <v>5000</v>
      </c>
    </row>
    <row r="336" spans="1:8" ht="13.2" x14ac:dyDescent="0.25">
      <c r="A336" s="114" t="s">
        <v>369</v>
      </c>
      <c r="B336" s="114"/>
      <c r="C336" s="145"/>
      <c r="D336" s="146">
        <f t="shared" ref="D336:H337" si="75">D337</f>
        <v>0</v>
      </c>
      <c r="E336" s="146">
        <f t="shared" si="75"/>
        <v>0</v>
      </c>
      <c r="F336" s="146">
        <f t="shared" si="75"/>
        <v>25000</v>
      </c>
      <c r="G336" s="146">
        <f t="shared" si="75"/>
        <v>25000</v>
      </c>
      <c r="H336" s="146">
        <f t="shared" si="75"/>
        <v>25000</v>
      </c>
    </row>
    <row r="337" spans="1:8" ht="13.2" x14ac:dyDescent="0.25">
      <c r="A337" s="147" t="s">
        <v>29</v>
      </c>
      <c r="B337" s="147">
        <v>41</v>
      </c>
      <c r="C337" s="147" t="s">
        <v>30</v>
      </c>
      <c r="D337" s="125">
        <f t="shared" si="75"/>
        <v>0</v>
      </c>
      <c r="E337" s="125">
        <f t="shared" si="75"/>
        <v>0</v>
      </c>
      <c r="F337" s="125">
        <f t="shared" si="75"/>
        <v>25000</v>
      </c>
      <c r="G337" s="125">
        <f t="shared" si="75"/>
        <v>25000</v>
      </c>
      <c r="H337" s="125">
        <f t="shared" si="75"/>
        <v>25000</v>
      </c>
    </row>
    <row r="338" spans="1:8" s="3" customFormat="1" ht="13.2" x14ac:dyDescent="0.25">
      <c r="A338" s="3" t="s">
        <v>31</v>
      </c>
      <c r="B338" s="3">
        <v>41</v>
      </c>
      <c r="C338" s="3" t="s">
        <v>32</v>
      </c>
      <c r="D338" s="4">
        <v>0</v>
      </c>
      <c r="E338" s="4">
        <v>0</v>
      </c>
      <c r="F338" s="4">
        <v>25000</v>
      </c>
      <c r="G338" s="4">
        <v>25000</v>
      </c>
      <c r="H338" s="4">
        <v>25000</v>
      </c>
    </row>
    <row r="339" spans="1:8" ht="13.2" x14ac:dyDescent="0.25">
      <c r="A339" s="114" t="s">
        <v>366</v>
      </c>
      <c r="B339" s="114"/>
      <c r="C339" s="145"/>
      <c r="D339" s="146">
        <f t="shared" ref="D339:H340" si="76">D340</f>
        <v>0</v>
      </c>
      <c r="E339" s="146">
        <f t="shared" si="76"/>
        <v>0</v>
      </c>
      <c r="F339" s="146">
        <f t="shared" si="76"/>
        <v>0</v>
      </c>
      <c r="G339" s="146">
        <f t="shared" si="76"/>
        <v>10000</v>
      </c>
      <c r="H339" s="146">
        <f t="shared" si="76"/>
        <v>10000</v>
      </c>
    </row>
    <row r="340" spans="1:8" ht="13.2" x14ac:dyDescent="0.25">
      <c r="A340" s="147" t="s">
        <v>29</v>
      </c>
      <c r="B340" s="147">
        <v>45</v>
      </c>
      <c r="C340" s="147" t="s">
        <v>30</v>
      </c>
      <c r="D340" s="125">
        <f t="shared" si="76"/>
        <v>0</v>
      </c>
      <c r="E340" s="125">
        <f t="shared" si="76"/>
        <v>0</v>
      </c>
      <c r="F340" s="125">
        <f t="shared" si="76"/>
        <v>0</v>
      </c>
      <c r="G340" s="125">
        <f t="shared" si="76"/>
        <v>10000</v>
      </c>
      <c r="H340" s="125">
        <f t="shared" si="76"/>
        <v>10000</v>
      </c>
    </row>
    <row r="341" spans="1:8" s="3" customFormat="1" ht="13.2" x14ac:dyDescent="0.25">
      <c r="A341" s="3" t="s">
        <v>31</v>
      </c>
      <c r="B341" s="3">
        <v>45</v>
      </c>
      <c r="C341" s="3" t="s">
        <v>32</v>
      </c>
      <c r="D341" s="4">
        <v>0</v>
      </c>
      <c r="E341" s="4">
        <v>0</v>
      </c>
      <c r="F341" s="4">
        <v>0</v>
      </c>
      <c r="G341" s="4">
        <v>10000</v>
      </c>
      <c r="H341" s="4">
        <v>10000</v>
      </c>
    </row>
    <row r="342" spans="1:8" ht="13.2" x14ac:dyDescent="0.25">
      <c r="A342" s="69" t="s">
        <v>374</v>
      </c>
      <c r="B342" s="69"/>
      <c r="C342" s="141"/>
      <c r="D342" s="142">
        <f t="shared" ref="D342:H344" si="77">D343</f>
        <v>1389000</v>
      </c>
      <c r="E342" s="142">
        <f t="shared" si="77"/>
        <v>1442000</v>
      </c>
      <c r="F342" s="142">
        <f t="shared" si="77"/>
        <v>1392000</v>
      </c>
      <c r="G342" s="142">
        <f t="shared" si="77"/>
        <v>60000</v>
      </c>
      <c r="H342" s="142">
        <f t="shared" si="77"/>
        <v>60000</v>
      </c>
    </row>
    <row r="343" spans="1:8" ht="13.2" x14ac:dyDescent="0.25">
      <c r="A343" s="143" t="s">
        <v>65</v>
      </c>
      <c r="B343" s="143"/>
      <c r="C343" s="143"/>
      <c r="D343" s="144">
        <f>D344+D348+D352</f>
        <v>1389000</v>
      </c>
      <c r="E343" s="144">
        <f>E344+E348+E352</f>
        <v>1442000</v>
      </c>
      <c r="F343" s="144">
        <f>F344+F348+F352</f>
        <v>1392000</v>
      </c>
      <c r="G343" s="144">
        <f>G344+G348+G352</f>
        <v>60000</v>
      </c>
      <c r="H343" s="144">
        <f>H344+H348+H352</f>
        <v>60000</v>
      </c>
    </row>
    <row r="344" spans="1:8" ht="13.2" x14ac:dyDescent="0.25">
      <c r="A344" s="114" t="s">
        <v>61</v>
      </c>
      <c r="B344" s="114"/>
      <c r="C344" s="145"/>
      <c r="D344" s="146">
        <f t="shared" si="77"/>
        <v>774000</v>
      </c>
      <c r="E344" s="146">
        <f t="shared" si="77"/>
        <v>402000</v>
      </c>
      <c r="F344" s="146">
        <f t="shared" si="77"/>
        <v>97000</v>
      </c>
      <c r="G344" s="146">
        <f t="shared" si="77"/>
        <v>20000</v>
      </c>
      <c r="H344" s="146">
        <f t="shared" si="77"/>
        <v>20000</v>
      </c>
    </row>
    <row r="345" spans="1:8" ht="13.2" x14ac:dyDescent="0.25">
      <c r="A345" s="147" t="s">
        <v>29</v>
      </c>
      <c r="B345" s="147">
        <v>11</v>
      </c>
      <c r="C345" s="147" t="s">
        <v>30</v>
      </c>
      <c r="D345" s="125">
        <f>D346+D347</f>
        <v>774000</v>
      </c>
      <c r="E345" s="125">
        <f>E346+E347</f>
        <v>402000</v>
      </c>
      <c r="F345" s="125">
        <f>F346+F347</f>
        <v>97000</v>
      </c>
      <c r="G345" s="125">
        <f>G346+G347</f>
        <v>20000</v>
      </c>
      <c r="H345" s="125">
        <f>H346+H347</f>
        <v>20000</v>
      </c>
    </row>
    <row r="346" spans="1:8" s="3" customFormat="1" ht="13.2" x14ac:dyDescent="0.25">
      <c r="A346" s="5">
        <v>41</v>
      </c>
      <c r="B346" s="5">
        <v>11</v>
      </c>
      <c r="C346" s="3" t="s">
        <v>66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</row>
    <row r="347" spans="1:8" s="3" customFormat="1" ht="13.2" x14ac:dyDescent="0.25">
      <c r="A347" s="3" t="s">
        <v>31</v>
      </c>
      <c r="B347" s="3">
        <v>11</v>
      </c>
      <c r="C347" s="3" t="s">
        <v>32</v>
      </c>
      <c r="D347" s="4">
        <v>774000</v>
      </c>
      <c r="E347" s="4">
        <v>402000</v>
      </c>
      <c r="F347" s="4">
        <f>50000+35000+12000</f>
        <v>97000</v>
      </c>
      <c r="G347" s="4">
        <v>20000</v>
      </c>
      <c r="H347" s="4">
        <v>20000</v>
      </c>
    </row>
    <row r="348" spans="1:8" ht="13.2" x14ac:dyDescent="0.25">
      <c r="A348" s="114" t="s">
        <v>366</v>
      </c>
      <c r="B348" s="114"/>
      <c r="C348" s="145"/>
      <c r="D348" s="146">
        <f>D349</f>
        <v>15000</v>
      </c>
      <c r="E348" s="146">
        <f>E349</f>
        <v>30000</v>
      </c>
      <c r="F348" s="146">
        <f>F349</f>
        <v>115000</v>
      </c>
      <c r="G348" s="146">
        <f>G349</f>
        <v>20000</v>
      </c>
      <c r="H348" s="146">
        <f>H349</f>
        <v>20000</v>
      </c>
    </row>
    <row r="349" spans="1:8" ht="13.2" x14ac:dyDescent="0.25">
      <c r="A349" s="147" t="s">
        <v>29</v>
      </c>
      <c r="B349" s="147">
        <v>11</v>
      </c>
      <c r="C349" s="147" t="s">
        <v>30</v>
      </c>
      <c r="D349" s="125">
        <f>D350+D351</f>
        <v>15000</v>
      </c>
      <c r="E349" s="125">
        <f>E350+E351</f>
        <v>30000</v>
      </c>
      <c r="F349" s="125">
        <f>F350+F351</f>
        <v>115000</v>
      </c>
      <c r="G349" s="125">
        <f>G350+G351</f>
        <v>20000</v>
      </c>
      <c r="H349" s="125">
        <f>H350+H351</f>
        <v>20000</v>
      </c>
    </row>
    <row r="350" spans="1:8" s="3" customFormat="1" ht="13.2" x14ac:dyDescent="0.25">
      <c r="A350" s="5">
        <v>41</v>
      </c>
      <c r="B350" s="5">
        <v>11</v>
      </c>
      <c r="C350" s="3" t="s">
        <v>66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</row>
    <row r="351" spans="1:8" s="3" customFormat="1" ht="13.2" x14ac:dyDescent="0.25">
      <c r="A351" s="3" t="s">
        <v>31</v>
      </c>
      <c r="B351" s="3">
        <v>11</v>
      </c>
      <c r="C351" s="3" t="s">
        <v>32</v>
      </c>
      <c r="D351" s="4">
        <v>15000</v>
      </c>
      <c r="E351" s="4">
        <v>30000</v>
      </c>
      <c r="F351" s="4">
        <f>80000+35000</f>
        <v>115000</v>
      </c>
      <c r="G351" s="4">
        <v>20000</v>
      </c>
      <c r="H351" s="4">
        <v>20000</v>
      </c>
    </row>
    <row r="352" spans="1:8" ht="13.2" x14ac:dyDescent="0.25">
      <c r="A352" s="114" t="s">
        <v>369</v>
      </c>
      <c r="B352" s="114"/>
      <c r="C352" s="145"/>
      <c r="D352" s="146">
        <f t="shared" ref="D352:H353" si="78">D353</f>
        <v>600000</v>
      </c>
      <c r="E352" s="146">
        <f t="shared" si="78"/>
        <v>1010000</v>
      </c>
      <c r="F352" s="146">
        <f t="shared" si="78"/>
        <v>1180000</v>
      </c>
      <c r="G352" s="146">
        <f t="shared" si="78"/>
        <v>20000</v>
      </c>
      <c r="H352" s="146">
        <f t="shared" si="78"/>
        <v>20000</v>
      </c>
    </row>
    <row r="353" spans="1:8" ht="13.2" x14ac:dyDescent="0.25">
      <c r="A353" s="147" t="s">
        <v>29</v>
      </c>
      <c r="B353" s="147">
        <v>41</v>
      </c>
      <c r="C353" s="147" t="s">
        <v>30</v>
      </c>
      <c r="D353" s="125">
        <f t="shared" si="78"/>
        <v>600000</v>
      </c>
      <c r="E353" s="125">
        <f t="shared" si="78"/>
        <v>1010000</v>
      </c>
      <c r="F353" s="125">
        <f t="shared" si="78"/>
        <v>1180000</v>
      </c>
      <c r="G353" s="125">
        <f t="shared" si="78"/>
        <v>20000</v>
      </c>
      <c r="H353" s="125">
        <f t="shared" si="78"/>
        <v>20000</v>
      </c>
    </row>
    <row r="354" spans="1:8" s="3" customFormat="1" ht="13.2" x14ac:dyDescent="0.25">
      <c r="A354" s="3" t="s">
        <v>31</v>
      </c>
      <c r="B354" s="3">
        <v>41</v>
      </c>
      <c r="C354" s="3" t="s">
        <v>32</v>
      </c>
      <c r="D354" s="4">
        <f>590000+10000</f>
        <v>600000</v>
      </c>
      <c r="E354" s="4">
        <v>1010000</v>
      </c>
      <c r="F354" s="4">
        <f>900000+280000</f>
        <v>1180000</v>
      </c>
      <c r="G354" s="4">
        <v>20000</v>
      </c>
      <c r="H354" s="4">
        <v>20000</v>
      </c>
    </row>
    <row r="355" spans="1:8" ht="13.2" x14ac:dyDescent="0.25">
      <c r="A355" s="69" t="s">
        <v>404</v>
      </c>
      <c r="B355" s="69"/>
      <c r="C355" s="141"/>
      <c r="D355" s="142">
        <f t="shared" ref="D355:H358" si="79">D356</f>
        <v>0</v>
      </c>
      <c r="E355" s="142">
        <f t="shared" si="79"/>
        <v>27000</v>
      </c>
      <c r="F355" s="142">
        <f t="shared" si="79"/>
        <v>40000</v>
      </c>
      <c r="G355" s="142">
        <f t="shared" si="79"/>
        <v>0</v>
      </c>
      <c r="H355" s="142">
        <f t="shared" si="79"/>
        <v>0</v>
      </c>
    </row>
    <row r="356" spans="1:8" ht="13.2" x14ac:dyDescent="0.25">
      <c r="A356" s="143" t="s">
        <v>65</v>
      </c>
      <c r="B356" s="143"/>
      <c r="C356" s="143"/>
      <c r="D356" s="144">
        <f t="shared" si="79"/>
        <v>0</v>
      </c>
      <c r="E356" s="144">
        <f t="shared" si="79"/>
        <v>27000</v>
      </c>
      <c r="F356" s="144">
        <f t="shared" si="79"/>
        <v>40000</v>
      </c>
      <c r="G356" s="144">
        <f t="shared" si="79"/>
        <v>0</v>
      </c>
      <c r="H356" s="144">
        <f t="shared" si="79"/>
        <v>0</v>
      </c>
    </row>
    <row r="357" spans="1:8" ht="13.2" x14ac:dyDescent="0.25">
      <c r="A357" s="114" t="s">
        <v>61</v>
      </c>
      <c r="B357" s="114"/>
      <c r="C357" s="145"/>
      <c r="D357" s="146">
        <f t="shared" si="79"/>
        <v>0</v>
      </c>
      <c r="E357" s="146">
        <f t="shared" si="79"/>
        <v>27000</v>
      </c>
      <c r="F357" s="146">
        <f t="shared" si="79"/>
        <v>40000</v>
      </c>
      <c r="G357" s="146">
        <f t="shared" si="79"/>
        <v>0</v>
      </c>
      <c r="H357" s="146">
        <f t="shared" si="79"/>
        <v>0</v>
      </c>
    </row>
    <row r="358" spans="1:8" ht="13.2" x14ac:dyDescent="0.25">
      <c r="A358" s="147" t="s">
        <v>29</v>
      </c>
      <c r="B358" s="147">
        <v>11</v>
      </c>
      <c r="C358" s="147" t="s">
        <v>30</v>
      </c>
      <c r="D358" s="125">
        <f>D359</f>
        <v>0</v>
      </c>
      <c r="E358" s="125">
        <f>E359</f>
        <v>27000</v>
      </c>
      <c r="F358" s="125">
        <f>F359</f>
        <v>40000</v>
      </c>
      <c r="G358" s="125">
        <f t="shared" si="79"/>
        <v>0</v>
      </c>
      <c r="H358" s="125">
        <f t="shared" si="79"/>
        <v>0</v>
      </c>
    </row>
    <row r="359" spans="1:8" s="3" customFormat="1" ht="13.2" x14ac:dyDescent="0.25">
      <c r="A359" s="5">
        <v>41</v>
      </c>
      <c r="B359" s="5">
        <v>11</v>
      </c>
      <c r="C359" s="3" t="s">
        <v>66</v>
      </c>
      <c r="D359" s="4">
        <v>0</v>
      </c>
      <c r="E359" s="4">
        <v>27000</v>
      </c>
      <c r="F359" s="4">
        <v>40000</v>
      </c>
      <c r="G359" s="4">
        <v>0</v>
      </c>
      <c r="H359" s="4">
        <v>0</v>
      </c>
    </row>
    <row r="360" spans="1:8" s="3" customFormat="1" ht="13.2" x14ac:dyDescent="0.25">
      <c r="A360" s="69" t="s">
        <v>67</v>
      </c>
      <c r="B360" s="69"/>
      <c r="C360" s="69"/>
      <c r="D360" s="116">
        <f t="shared" ref="D360:H379" si="80">D361</f>
        <v>6700</v>
      </c>
      <c r="E360" s="116">
        <f t="shared" si="80"/>
        <v>67000</v>
      </c>
      <c r="F360" s="116">
        <f t="shared" si="80"/>
        <v>69100</v>
      </c>
      <c r="G360" s="116">
        <f t="shared" si="80"/>
        <v>0</v>
      </c>
      <c r="H360" s="116">
        <f t="shared" si="80"/>
        <v>0</v>
      </c>
    </row>
    <row r="361" spans="1:8" s="3" customFormat="1" ht="13.2" x14ac:dyDescent="0.25">
      <c r="A361" s="117" t="s">
        <v>54</v>
      </c>
      <c r="B361" s="117"/>
      <c r="C361" s="117"/>
      <c r="D361" s="118">
        <f t="shared" ref="D361:E361" si="81">D362+D365+D368</f>
        <v>6700</v>
      </c>
      <c r="E361" s="118">
        <f t="shared" si="81"/>
        <v>67000</v>
      </c>
      <c r="F361" s="118">
        <f t="shared" ref="F361:H361" si="82">F362+F365+F368</f>
        <v>69100</v>
      </c>
      <c r="G361" s="118">
        <f t="shared" si="82"/>
        <v>0</v>
      </c>
      <c r="H361" s="118">
        <f t="shared" si="82"/>
        <v>0</v>
      </c>
    </row>
    <row r="362" spans="1:8" s="3" customFormat="1" ht="13.2" x14ac:dyDescent="0.25">
      <c r="A362" s="114" t="s">
        <v>61</v>
      </c>
      <c r="B362" s="114"/>
      <c r="C362" s="114"/>
      <c r="D362" s="115">
        <f t="shared" si="80"/>
        <v>6700</v>
      </c>
      <c r="E362" s="115">
        <f t="shared" si="80"/>
        <v>7000</v>
      </c>
      <c r="F362" s="115">
        <f t="shared" si="80"/>
        <v>9100</v>
      </c>
      <c r="G362" s="115">
        <f t="shared" si="80"/>
        <v>0</v>
      </c>
      <c r="H362" s="115">
        <f t="shared" si="80"/>
        <v>0</v>
      </c>
    </row>
    <row r="363" spans="1:8" s="3" customFormat="1" ht="13.2" x14ac:dyDescent="0.25">
      <c r="A363" s="2" t="s">
        <v>29</v>
      </c>
      <c r="B363" s="2">
        <v>11</v>
      </c>
      <c r="C363" s="2" t="s">
        <v>30</v>
      </c>
      <c r="D363" s="6">
        <f t="shared" si="80"/>
        <v>6700</v>
      </c>
      <c r="E363" s="6">
        <f t="shared" si="80"/>
        <v>7000</v>
      </c>
      <c r="F363" s="6">
        <f t="shared" si="80"/>
        <v>9100</v>
      </c>
      <c r="G363" s="6">
        <f t="shared" si="80"/>
        <v>0</v>
      </c>
      <c r="H363" s="6">
        <f t="shared" si="80"/>
        <v>0</v>
      </c>
    </row>
    <row r="364" spans="1:8" s="3" customFormat="1" ht="13.2" x14ac:dyDescent="0.25">
      <c r="A364" s="5">
        <v>42</v>
      </c>
      <c r="B364" s="5">
        <v>11</v>
      </c>
      <c r="C364" s="3" t="s">
        <v>32</v>
      </c>
      <c r="D364" s="7">
        <v>6700</v>
      </c>
      <c r="E364" s="7">
        <v>7000</v>
      </c>
      <c r="F364" s="7">
        <v>9100</v>
      </c>
      <c r="G364" s="7">
        <v>0</v>
      </c>
      <c r="H364" s="7">
        <v>0</v>
      </c>
    </row>
    <row r="365" spans="1:8" s="3" customFormat="1" ht="13.2" x14ac:dyDescent="0.25">
      <c r="A365" s="114" t="s">
        <v>369</v>
      </c>
      <c r="B365" s="114"/>
      <c r="C365" s="114"/>
      <c r="D365" s="115">
        <f t="shared" si="80"/>
        <v>0</v>
      </c>
      <c r="E365" s="115">
        <f t="shared" si="80"/>
        <v>40000</v>
      </c>
      <c r="F365" s="115">
        <f t="shared" si="80"/>
        <v>40000</v>
      </c>
      <c r="G365" s="115">
        <f t="shared" si="80"/>
        <v>0</v>
      </c>
      <c r="H365" s="115">
        <f t="shared" si="80"/>
        <v>0</v>
      </c>
    </row>
    <row r="366" spans="1:8" s="3" customFormat="1" ht="13.2" x14ac:dyDescent="0.25">
      <c r="A366" s="2" t="s">
        <v>29</v>
      </c>
      <c r="B366" s="2">
        <v>11</v>
      </c>
      <c r="C366" s="2" t="s">
        <v>30</v>
      </c>
      <c r="D366" s="6">
        <f t="shared" si="80"/>
        <v>0</v>
      </c>
      <c r="E366" s="6">
        <f t="shared" si="80"/>
        <v>40000</v>
      </c>
      <c r="F366" s="6">
        <f t="shared" si="80"/>
        <v>40000</v>
      </c>
      <c r="G366" s="6">
        <f t="shared" si="80"/>
        <v>0</v>
      </c>
      <c r="H366" s="6">
        <f t="shared" si="80"/>
        <v>0</v>
      </c>
    </row>
    <row r="367" spans="1:8" s="3" customFormat="1" ht="13.2" x14ac:dyDescent="0.25">
      <c r="A367" s="5">
        <v>42</v>
      </c>
      <c r="B367" s="5">
        <v>11</v>
      </c>
      <c r="C367" s="3" t="s">
        <v>32</v>
      </c>
      <c r="D367" s="7">
        <v>0</v>
      </c>
      <c r="E367" s="7">
        <v>40000</v>
      </c>
      <c r="F367" s="7">
        <v>40000</v>
      </c>
      <c r="G367" s="7">
        <v>0</v>
      </c>
      <c r="H367" s="7">
        <v>0</v>
      </c>
    </row>
    <row r="368" spans="1:8" s="3" customFormat="1" ht="13.2" x14ac:dyDescent="0.25">
      <c r="A368" s="114" t="s">
        <v>366</v>
      </c>
      <c r="B368" s="114"/>
      <c r="C368" s="114"/>
      <c r="D368" s="115">
        <f t="shared" si="80"/>
        <v>0</v>
      </c>
      <c r="E368" s="115">
        <f t="shared" si="80"/>
        <v>20000</v>
      </c>
      <c r="F368" s="115">
        <f t="shared" si="80"/>
        <v>20000</v>
      </c>
      <c r="G368" s="115">
        <f t="shared" si="80"/>
        <v>0</v>
      </c>
      <c r="H368" s="115">
        <f t="shared" si="80"/>
        <v>0</v>
      </c>
    </row>
    <row r="369" spans="1:8" s="3" customFormat="1" ht="13.2" x14ac:dyDescent="0.25">
      <c r="A369" s="2" t="s">
        <v>29</v>
      </c>
      <c r="B369" s="2">
        <v>11</v>
      </c>
      <c r="C369" s="2" t="s">
        <v>30</v>
      </c>
      <c r="D369" s="6">
        <f t="shared" si="80"/>
        <v>0</v>
      </c>
      <c r="E369" s="6">
        <f t="shared" si="80"/>
        <v>20000</v>
      </c>
      <c r="F369" s="6">
        <f t="shared" si="80"/>
        <v>20000</v>
      </c>
      <c r="G369" s="6">
        <f t="shared" si="80"/>
        <v>0</v>
      </c>
      <c r="H369" s="6">
        <f t="shared" si="80"/>
        <v>0</v>
      </c>
    </row>
    <row r="370" spans="1:8" s="3" customFormat="1" ht="13.2" x14ac:dyDescent="0.25">
      <c r="A370" s="5">
        <v>42</v>
      </c>
      <c r="B370" s="5">
        <v>11</v>
      </c>
      <c r="C370" s="3" t="s">
        <v>32</v>
      </c>
      <c r="D370" s="7">
        <v>0</v>
      </c>
      <c r="E370" s="7">
        <v>20000</v>
      </c>
      <c r="F370" s="7">
        <v>20000</v>
      </c>
      <c r="G370" s="7">
        <v>0</v>
      </c>
      <c r="H370" s="7">
        <v>0</v>
      </c>
    </row>
    <row r="371" spans="1:8" s="3" customFormat="1" ht="13.2" hidden="1" x14ac:dyDescent="0.25">
      <c r="A371" s="69" t="s">
        <v>68</v>
      </c>
      <c r="B371" s="69"/>
      <c r="C371" s="141"/>
      <c r="D371" s="142">
        <f t="shared" si="80"/>
        <v>0</v>
      </c>
      <c r="E371" s="142">
        <f t="shared" si="80"/>
        <v>0</v>
      </c>
      <c r="F371" s="142">
        <f t="shared" si="80"/>
        <v>0</v>
      </c>
      <c r="G371" s="142">
        <f t="shared" si="80"/>
        <v>0</v>
      </c>
      <c r="H371" s="142">
        <f t="shared" si="80"/>
        <v>0</v>
      </c>
    </row>
    <row r="372" spans="1:8" s="3" customFormat="1" ht="13.2" hidden="1" x14ac:dyDescent="0.25">
      <c r="A372" s="117" t="s">
        <v>54</v>
      </c>
      <c r="B372" s="143"/>
      <c r="C372" s="143"/>
      <c r="D372" s="144">
        <f t="shared" si="80"/>
        <v>0</v>
      </c>
      <c r="E372" s="144">
        <f t="shared" si="80"/>
        <v>0</v>
      </c>
      <c r="F372" s="144">
        <f t="shared" si="80"/>
        <v>0</v>
      </c>
      <c r="G372" s="144">
        <f t="shared" si="80"/>
        <v>0</v>
      </c>
      <c r="H372" s="144">
        <f t="shared" si="80"/>
        <v>0</v>
      </c>
    </row>
    <row r="373" spans="1:8" s="3" customFormat="1" ht="13.2" hidden="1" x14ac:dyDescent="0.25">
      <c r="A373" s="114" t="s">
        <v>61</v>
      </c>
      <c r="B373" s="114"/>
      <c r="C373" s="145"/>
      <c r="D373" s="146">
        <f t="shared" si="80"/>
        <v>0</v>
      </c>
      <c r="E373" s="146">
        <f t="shared" si="80"/>
        <v>0</v>
      </c>
      <c r="F373" s="146">
        <f t="shared" si="80"/>
        <v>0</v>
      </c>
      <c r="G373" s="146">
        <f t="shared" si="80"/>
        <v>0</v>
      </c>
      <c r="H373" s="146">
        <f t="shared" si="80"/>
        <v>0</v>
      </c>
    </row>
    <row r="374" spans="1:8" s="3" customFormat="1" ht="13.2" hidden="1" x14ac:dyDescent="0.25">
      <c r="A374" s="147" t="s">
        <v>29</v>
      </c>
      <c r="B374" s="147">
        <v>11</v>
      </c>
      <c r="C374" s="147" t="s">
        <v>30</v>
      </c>
      <c r="D374" s="125">
        <f t="shared" si="80"/>
        <v>0</v>
      </c>
      <c r="E374" s="125">
        <f t="shared" si="80"/>
        <v>0</v>
      </c>
      <c r="F374" s="125">
        <f t="shared" si="80"/>
        <v>0</v>
      </c>
      <c r="G374" s="125">
        <f t="shared" si="80"/>
        <v>0</v>
      </c>
      <c r="H374" s="125">
        <f t="shared" si="80"/>
        <v>0</v>
      </c>
    </row>
    <row r="375" spans="1:8" s="3" customFormat="1" ht="13.2" hidden="1" x14ac:dyDescent="0.25">
      <c r="A375" s="5">
        <v>42</v>
      </c>
      <c r="B375" s="5">
        <v>11</v>
      </c>
      <c r="C375" s="3" t="s">
        <v>32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</row>
    <row r="376" spans="1:8" s="3" customFormat="1" ht="13.2" x14ac:dyDescent="0.25">
      <c r="A376" s="69" t="s">
        <v>69</v>
      </c>
      <c r="B376" s="69"/>
      <c r="C376" s="141"/>
      <c r="D376" s="142">
        <f t="shared" si="80"/>
        <v>20400</v>
      </c>
      <c r="E376" s="142">
        <f t="shared" si="80"/>
        <v>20400</v>
      </c>
      <c r="F376" s="142">
        <f t="shared" si="80"/>
        <v>20600</v>
      </c>
      <c r="G376" s="142">
        <f t="shared" si="80"/>
        <v>20600</v>
      </c>
      <c r="H376" s="142">
        <f t="shared" si="80"/>
        <v>20600</v>
      </c>
    </row>
    <row r="377" spans="1:8" s="3" customFormat="1" ht="13.2" x14ac:dyDescent="0.25">
      <c r="A377" s="117" t="s">
        <v>54</v>
      </c>
      <c r="B377" s="143"/>
      <c r="C377" s="143"/>
      <c r="D377" s="144">
        <f t="shared" si="80"/>
        <v>20400</v>
      </c>
      <c r="E377" s="144">
        <f t="shared" si="80"/>
        <v>20400</v>
      </c>
      <c r="F377" s="144">
        <f t="shared" si="80"/>
        <v>20600</v>
      </c>
      <c r="G377" s="144">
        <f t="shared" si="80"/>
        <v>20600</v>
      </c>
      <c r="H377" s="144">
        <f t="shared" si="80"/>
        <v>20600</v>
      </c>
    </row>
    <row r="378" spans="1:8" s="3" customFormat="1" ht="13.2" x14ac:dyDescent="0.25">
      <c r="A378" s="114" t="s">
        <v>61</v>
      </c>
      <c r="B378" s="114"/>
      <c r="C378" s="145"/>
      <c r="D378" s="146">
        <f t="shared" si="80"/>
        <v>20400</v>
      </c>
      <c r="E378" s="146">
        <f t="shared" si="80"/>
        <v>20400</v>
      </c>
      <c r="F378" s="146">
        <f t="shared" si="80"/>
        <v>20600</v>
      </c>
      <c r="G378" s="146">
        <f t="shared" si="80"/>
        <v>20600</v>
      </c>
      <c r="H378" s="146">
        <f t="shared" si="80"/>
        <v>20600</v>
      </c>
    </row>
    <row r="379" spans="1:8" s="3" customFormat="1" ht="13.2" x14ac:dyDescent="0.25">
      <c r="A379" s="147" t="s">
        <v>29</v>
      </c>
      <c r="B379" s="147">
        <v>11</v>
      </c>
      <c r="C379" s="147" t="s">
        <v>30</v>
      </c>
      <c r="D379" s="125">
        <f t="shared" si="80"/>
        <v>20400</v>
      </c>
      <c r="E379" s="125">
        <f t="shared" si="80"/>
        <v>20400</v>
      </c>
      <c r="F379" s="125">
        <f t="shared" si="80"/>
        <v>20600</v>
      </c>
      <c r="G379" s="125">
        <f t="shared" si="80"/>
        <v>20600</v>
      </c>
      <c r="H379" s="125">
        <f t="shared" si="80"/>
        <v>20600</v>
      </c>
    </row>
    <row r="380" spans="1:8" s="3" customFormat="1" ht="13.2" x14ac:dyDescent="0.25">
      <c r="A380" s="5">
        <v>42</v>
      </c>
      <c r="B380" s="5">
        <v>11</v>
      </c>
      <c r="C380" s="3" t="s">
        <v>32</v>
      </c>
      <c r="D380" s="4">
        <v>20400</v>
      </c>
      <c r="E380" s="4">
        <v>20400</v>
      </c>
      <c r="F380" s="4">
        <v>20600</v>
      </c>
      <c r="G380" s="4">
        <v>20600</v>
      </c>
      <c r="H380" s="4">
        <v>20600</v>
      </c>
    </row>
    <row r="381" spans="1:8" ht="13.2" x14ac:dyDescent="0.25">
      <c r="A381" s="69" t="s">
        <v>338</v>
      </c>
      <c r="B381" s="69"/>
      <c r="C381" s="141"/>
      <c r="D381" s="142">
        <f>D382</f>
        <v>10000</v>
      </c>
      <c r="E381" s="142">
        <f>E382</f>
        <v>0</v>
      </c>
      <c r="F381" s="142">
        <f>F382</f>
        <v>0</v>
      </c>
      <c r="G381" s="142">
        <f>G382</f>
        <v>0</v>
      </c>
      <c r="H381" s="142">
        <f>H382</f>
        <v>0</v>
      </c>
    </row>
    <row r="382" spans="1:8" ht="13.2" x14ac:dyDescent="0.25">
      <c r="A382" s="117" t="s">
        <v>54</v>
      </c>
      <c r="B382" s="117"/>
      <c r="C382" s="143"/>
      <c r="D382" s="144">
        <f>D383+D386</f>
        <v>10000</v>
      </c>
      <c r="E382" s="144">
        <f>E383+E386</f>
        <v>0</v>
      </c>
      <c r="F382" s="144">
        <f>F383+F386</f>
        <v>0</v>
      </c>
      <c r="G382" s="144">
        <f>G383+G386</f>
        <v>0</v>
      </c>
      <c r="H382" s="144">
        <f>H383+H386</f>
        <v>0</v>
      </c>
    </row>
    <row r="383" spans="1:8" ht="13.2" x14ac:dyDescent="0.25">
      <c r="A383" s="114" t="s">
        <v>61</v>
      </c>
      <c r="B383" s="114"/>
      <c r="C383" s="145"/>
      <c r="D383" s="146">
        <f t="shared" ref="D383:H384" si="83">D384</f>
        <v>5000</v>
      </c>
      <c r="E383" s="146">
        <f t="shared" si="83"/>
        <v>0</v>
      </c>
      <c r="F383" s="146">
        <f t="shared" si="83"/>
        <v>0</v>
      </c>
      <c r="G383" s="146">
        <f t="shared" si="83"/>
        <v>0</v>
      </c>
      <c r="H383" s="146">
        <f t="shared" si="83"/>
        <v>0</v>
      </c>
    </row>
    <row r="384" spans="1:8" ht="13.2" x14ac:dyDescent="0.25">
      <c r="A384" s="147" t="s">
        <v>29</v>
      </c>
      <c r="B384" s="147">
        <v>11</v>
      </c>
      <c r="C384" s="147" t="s">
        <v>30</v>
      </c>
      <c r="D384" s="125">
        <f t="shared" si="83"/>
        <v>5000</v>
      </c>
      <c r="E384" s="125">
        <f t="shared" si="83"/>
        <v>0</v>
      </c>
      <c r="F384" s="125">
        <f t="shared" si="83"/>
        <v>0</v>
      </c>
      <c r="G384" s="125">
        <f t="shared" si="83"/>
        <v>0</v>
      </c>
      <c r="H384" s="125">
        <f t="shared" si="83"/>
        <v>0</v>
      </c>
    </row>
    <row r="385" spans="1:8" s="3" customFormat="1" ht="13.2" x14ac:dyDescent="0.25">
      <c r="A385" s="3" t="s">
        <v>31</v>
      </c>
      <c r="B385" s="3">
        <v>11</v>
      </c>
      <c r="C385" s="3" t="s">
        <v>32</v>
      </c>
      <c r="D385" s="4">
        <v>5000</v>
      </c>
      <c r="E385" s="4">
        <v>0</v>
      </c>
      <c r="F385" s="4">
        <v>0</v>
      </c>
      <c r="G385" s="4">
        <v>0</v>
      </c>
      <c r="H385" s="4">
        <v>0</v>
      </c>
    </row>
    <row r="386" spans="1:8" ht="13.2" x14ac:dyDescent="0.25">
      <c r="A386" s="114" t="s">
        <v>366</v>
      </c>
      <c r="B386" s="114"/>
      <c r="C386" s="145"/>
      <c r="D386" s="146">
        <f t="shared" ref="D386:H387" si="84">D387</f>
        <v>5000</v>
      </c>
      <c r="E386" s="146">
        <f t="shared" si="84"/>
        <v>0</v>
      </c>
      <c r="F386" s="146">
        <f t="shared" si="84"/>
        <v>0</v>
      </c>
      <c r="G386" s="146">
        <f t="shared" si="84"/>
        <v>0</v>
      </c>
      <c r="H386" s="146">
        <f t="shared" si="84"/>
        <v>0</v>
      </c>
    </row>
    <row r="387" spans="1:8" ht="13.2" x14ac:dyDescent="0.25">
      <c r="A387" s="147" t="s">
        <v>29</v>
      </c>
      <c r="B387" s="147">
        <v>45</v>
      </c>
      <c r="C387" s="147" t="s">
        <v>30</v>
      </c>
      <c r="D387" s="125">
        <f t="shared" si="84"/>
        <v>5000</v>
      </c>
      <c r="E387" s="125">
        <f t="shared" si="84"/>
        <v>0</v>
      </c>
      <c r="F387" s="125">
        <f t="shared" si="84"/>
        <v>0</v>
      </c>
      <c r="G387" s="125">
        <f t="shared" si="84"/>
        <v>0</v>
      </c>
      <c r="H387" s="125">
        <f t="shared" si="84"/>
        <v>0</v>
      </c>
    </row>
    <row r="388" spans="1:8" s="3" customFormat="1" ht="13.2" x14ac:dyDescent="0.25">
      <c r="A388" s="3" t="s">
        <v>31</v>
      </c>
      <c r="B388" s="3">
        <v>45</v>
      </c>
      <c r="C388" s="3" t="s">
        <v>32</v>
      </c>
      <c r="D388" s="4">
        <v>5000</v>
      </c>
      <c r="E388" s="4">
        <v>0</v>
      </c>
      <c r="F388" s="4">
        <v>0</v>
      </c>
      <c r="G388" s="4">
        <v>0</v>
      </c>
      <c r="H388" s="4">
        <v>0</v>
      </c>
    </row>
    <row r="389" spans="1:8" ht="13.2" x14ac:dyDescent="0.25">
      <c r="A389" s="69" t="s">
        <v>70</v>
      </c>
      <c r="B389" s="69"/>
      <c r="C389" s="141"/>
      <c r="D389" s="142">
        <f>D390</f>
        <v>36600</v>
      </c>
      <c r="E389" s="142">
        <f>E390</f>
        <v>36600</v>
      </c>
      <c r="F389" s="142">
        <f>F390</f>
        <v>36600</v>
      </c>
      <c r="G389" s="142">
        <f>G390</f>
        <v>36600</v>
      </c>
      <c r="H389" s="142">
        <f>H390</f>
        <v>36600</v>
      </c>
    </row>
    <row r="390" spans="1:8" ht="13.2" x14ac:dyDescent="0.25">
      <c r="A390" s="117" t="s">
        <v>54</v>
      </c>
      <c r="B390" s="117"/>
      <c r="C390" s="143"/>
      <c r="D390" s="144">
        <f t="shared" ref="D390:E390" si="85">D391+D394+D397</f>
        <v>36600</v>
      </c>
      <c r="E390" s="144">
        <f t="shared" si="85"/>
        <v>36600</v>
      </c>
      <c r="F390" s="144">
        <f>F391+F394+F397</f>
        <v>36600</v>
      </c>
      <c r="G390" s="144">
        <f t="shared" ref="G390:H390" si="86">G391+G394+G397</f>
        <v>36600</v>
      </c>
      <c r="H390" s="144">
        <f t="shared" si="86"/>
        <v>36600</v>
      </c>
    </row>
    <row r="391" spans="1:8" ht="13.2" x14ac:dyDescent="0.25">
      <c r="A391" s="114" t="s">
        <v>61</v>
      </c>
      <c r="B391" s="114"/>
      <c r="C391" s="145"/>
      <c r="D391" s="146">
        <f t="shared" ref="D391:H392" si="87">D392</f>
        <v>20000</v>
      </c>
      <c r="E391" s="146">
        <f t="shared" si="87"/>
        <v>25000</v>
      </c>
      <c r="F391" s="146">
        <f t="shared" si="87"/>
        <v>25000</v>
      </c>
      <c r="G391" s="146">
        <f t="shared" si="87"/>
        <v>25000</v>
      </c>
      <c r="H391" s="146">
        <f t="shared" si="87"/>
        <v>25000</v>
      </c>
    </row>
    <row r="392" spans="1:8" ht="13.2" x14ac:dyDescent="0.25">
      <c r="A392" s="2" t="s">
        <v>10</v>
      </c>
      <c r="B392" s="2">
        <v>11</v>
      </c>
      <c r="C392" s="2" t="s">
        <v>11</v>
      </c>
      <c r="D392" s="125">
        <f t="shared" si="87"/>
        <v>20000</v>
      </c>
      <c r="E392" s="125">
        <f t="shared" si="87"/>
        <v>25000</v>
      </c>
      <c r="F392" s="125">
        <f t="shared" si="87"/>
        <v>25000</v>
      </c>
      <c r="G392" s="125">
        <f t="shared" si="87"/>
        <v>25000</v>
      </c>
      <c r="H392" s="125">
        <f t="shared" si="87"/>
        <v>25000</v>
      </c>
    </row>
    <row r="393" spans="1:8" s="3" customFormat="1" ht="13.2" x14ac:dyDescent="0.25">
      <c r="A393" s="3" t="s">
        <v>12</v>
      </c>
      <c r="B393" s="3">
        <v>11</v>
      </c>
      <c r="C393" s="3" t="s">
        <v>13</v>
      </c>
      <c r="D393" s="4">
        <f>10000+10000</f>
        <v>20000</v>
      </c>
      <c r="E393" s="4">
        <v>25000</v>
      </c>
      <c r="F393" s="4">
        <v>25000</v>
      </c>
      <c r="G393" s="4">
        <v>25000</v>
      </c>
      <c r="H393" s="4">
        <v>25000</v>
      </c>
    </row>
    <row r="394" spans="1:8" ht="13.2" x14ac:dyDescent="0.25">
      <c r="A394" s="145" t="s">
        <v>382</v>
      </c>
      <c r="B394" s="145"/>
      <c r="C394" s="145"/>
      <c r="D394" s="146">
        <f t="shared" ref="D394:H398" si="88">D395</f>
        <v>16600</v>
      </c>
      <c r="E394" s="146">
        <f t="shared" si="88"/>
        <v>1600</v>
      </c>
      <c r="F394" s="146">
        <f t="shared" si="88"/>
        <v>1600</v>
      </c>
      <c r="G394" s="146">
        <f t="shared" si="88"/>
        <v>1600</v>
      </c>
      <c r="H394" s="146">
        <f t="shared" si="88"/>
        <v>1600</v>
      </c>
    </row>
    <row r="395" spans="1:8" ht="13.2" x14ac:dyDescent="0.25">
      <c r="A395" s="147" t="s">
        <v>10</v>
      </c>
      <c r="B395" s="147">
        <v>33</v>
      </c>
      <c r="C395" s="147" t="s">
        <v>11</v>
      </c>
      <c r="D395" s="125">
        <f t="shared" si="88"/>
        <v>16600</v>
      </c>
      <c r="E395" s="125">
        <f t="shared" si="88"/>
        <v>1600</v>
      </c>
      <c r="F395" s="125">
        <f t="shared" si="88"/>
        <v>1600</v>
      </c>
      <c r="G395" s="125">
        <f t="shared" si="88"/>
        <v>1600</v>
      </c>
      <c r="H395" s="125">
        <f t="shared" si="88"/>
        <v>1600</v>
      </c>
    </row>
    <row r="396" spans="1:8" s="3" customFormat="1" ht="13.2" x14ac:dyDescent="0.25">
      <c r="A396" s="3" t="s">
        <v>12</v>
      </c>
      <c r="B396" s="3">
        <v>33</v>
      </c>
      <c r="C396" s="3" t="s">
        <v>13</v>
      </c>
      <c r="D396" s="4">
        <f>10000+6600</f>
        <v>16600</v>
      </c>
      <c r="E396" s="4">
        <v>1600</v>
      </c>
      <c r="F396" s="4">
        <v>1600</v>
      </c>
      <c r="G396" s="4">
        <v>1600</v>
      </c>
      <c r="H396" s="4">
        <v>1600</v>
      </c>
    </row>
    <row r="397" spans="1:8" s="3" customFormat="1" ht="13.2" x14ac:dyDescent="0.25">
      <c r="A397" s="114" t="s">
        <v>366</v>
      </c>
      <c r="B397" s="114"/>
      <c r="C397" s="114"/>
      <c r="D397" s="115">
        <f t="shared" si="88"/>
        <v>0</v>
      </c>
      <c r="E397" s="115">
        <f t="shared" si="88"/>
        <v>10000</v>
      </c>
      <c r="F397" s="115">
        <f t="shared" si="88"/>
        <v>10000</v>
      </c>
      <c r="G397" s="115">
        <f t="shared" si="88"/>
        <v>10000</v>
      </c>
      <c r="H397" s="115">
        <f t="shared" si="88"/>
        <v>10000</v>
      </c>
    </row>
    <row r="398" spans="1:8" s="3" customFormat="1" ht="13.2" x14ac:dyDescent="0.25">
      <c r="A398" s="2" t="s">
        <v>10</v>
      </c>
      <c r="B398" s="2">
        <v>33</v>
      </c>
      <c r="C398" s="2" t="s">
        <v>11</v>
      </c>
      <c r="D398" s="6">
        <f t="shared" si="88"/>
        <v>0</v>
      </c>
      <c r="E398" s="6">
        <f t="shared" si="88"/>
        <v>10000</v>
      </c>
      <c r="F398" s="6">
        <f t="shared" si="88"/>
        <v>10000</v>
      </c>
      <c r="G398" s="6">
        <f t="shared" si="88"/>
        <v>10000</v>
      </c>
      <c r="H398" s="6">
        <f t="shared" si="88"/>
        <v>10000</v>
      </c>
    </row>
    <row r="399" spans="1:8" s="3" customFormat="1" ht="13.2" x14ac:dyDescent="0.25">
      <c r="A399" s="3" t="s">
        <v>12</v>
      </c>
      <c r="B399" s="3">
        <v>33</v>
      </c>
      <c r="C399" s="3" t="s">
        <v>13</v>
      </c>
      <c r="D399" s="7">
        <v>0</v>
      </c>
      <c r="E399" s="7">
        <v>10000</v>
      </c>
      <c r="F399" s="7">
        <v>10000</v>
      </c>
      <c r="G399" s="7">
        <v>10000</v>
      </c>
      <c r="H399" s="7">
        <v>10000</v>
      </c>
    </row>
    <row r="400" spans="1:8" ht="13.2" x14ac:dyDescent="0.25">
      <c r="A400" s="69" t="s">
        <v>71</v>
      </c>
      <c r="B400" s="69"/>
      <c r="C400" s="141"/>
      <c r="D400" s="142">
        <f t="shared" ref="D400:H403" si="89">D401</f>
        <v>2600</v>
      </c>
      <c r="E400" s="142">
        <f t="shared" si="89"/>
        <v>4000</v>
      </c>
      <c r="F400" s="142">
        <f t="shared" si="89"/>
        <v>10000</v>
      </c>
      <c r="G400" s="142">
        <f t="shared" si="89"/>
        <v>10000</v>
      </c>
      <c r="H400" s="142">
        <f t="shared" si="89"/>
        <v>10000</v>
      </c>
    </row>
    <row r="401" spans="1:8" ht="13.2" x14ac:dyDescent="0.25">
      <c r="A401" s="117" t="s">
        <v>54</v>
      </c>
      <c r="B401" s="117"/>
      <c r="C401" s="143"/>
      <c r="D401" s="144">
        <f t="shared" si="89"/>
        <v>2600</v>
      </c>
      <c r="E401" s="144">
        <f t="shared" si="89"/>
        <v>4000</v>
      </c>
      <c r="F401" s="144">
        <f t="shared" si="89"/>
        <v>10000</v>
      </c>
      <c r="G401" s="144">
        <f t="shared" si="89"/>
        <v>10000</v>
      </c>
      <c r="H401" s="144">
        <f t="shared" si="89"/>
        <v>10000</v>
      </c>
    </row>
    <row r="402" spans="1:8" ht="13.2" x14ac:dyDescent="0.25">
      <c r="A402" s="114" t="s">
        <v>61</v>
      </c>
      <c r="B402" s="114"/>
      <c r="C402" s="145"/>
      <c r="D402" s="146">
        <f t="shared" si="89"/>
        <v>2600</v>
      </c>
      <c r="E402" s="146">
        <f t="shared" si="89"/>
        <v>4000</v>
      </c>
      <c r="F402" s="146">
        <f t="shared" si="89"/>
        <v>10000</v>
      </c>
      <c r="G402" s="146">
        <f t="shared" si="89"/>
        <v>10000</v>
      </c>
      <c r="H402" s="146">
        <f t="shared" si="89"/>
        <v>10000</v>
      </c>
    </row>
    <row r="403" spans="1:8" ht="13.2" x14ac:dyDescent="0.25">
      <c r="A403" s="2" t="s">
        <v>10</v>
      </c>
      <c r="B403" s="2">
        <v>11</v>
      </c>
      <c r="C403" s="2" t="s">
        <v>11</v>
      </c>
      <c r="D403" s="125">
        <f t="shared" si="89"/>
        <v>2600</v>
      </c>
      <c r="E403" s="125">
        <f t="shared" si="89"/>
        <v>4000</v>
      </c>
      <c r="F403" s="125">
        <f t="shared" si="89"/>
        <v>10000</v>
      </c>
      <c r="G403" s="125">
        <f t="shared" si="89"/>
        <v>10000</v>
      </c>
      <c r="H403" s="125">
        <f t="shared" si="89"/>
        <v>10000</v>
      </c>
    </row>
    <row r="404" spans="1:8" s="3" customFormat="1" ht="13.2" x14ac:dyDescent="0.25">
      <c r="A404" s="3" t="s">
        <v>12</v>
      </c>
      <c r="B404" s="3">
        <v>11</v>
      </c>
      <c r="C404" s="3" t="s">
        <v>13</v>
      </c>
      <c r="D404" s="4">
        <v>2600</v>
      </c>
      <c r="E404" s="4">
        <v>4000</v>
      </c>
      <c r="F404" s="4">
        <v>10000</v>
      </c>
      <c r="G404" s="4">
        <v>10000</v>
      </c>
      <c r="H404" s="4">
        <v>10000</v>
      </c>
    </row>
    <row r="405" spans="1:8" ht="13.2" x14ac:dyDescent="0.25">
      <c r="A405" s="69" t="s">
        <v>377</v>
      </c>
      <c r="B405" s="69"/>
      <c r="C405" s="141"/>
      <c r="D405" s="142">
        <f t="shared" ref="D405:H408" si="90">D406</f>
        <v>0</v>
      </c>
      <c r="E405" s="142">
        <f t="shared" si="90"/>
        <v>0</v>
      </c>
      <c r="F405" s="142">
        <f t="shared" si="90"/>
        <v>15450</v>
      </c>
      <c r="G405" s="142">
        <f t="shared" si="90"/>
        <v>0</v>
      </c>
      <c r="H405" s="142">
        <f t="shared" si="90"/>
        <v>0</v>
      </c>
    </row>
    <row r="406" spans="1:8" ht="13.2" x14ac:dyDescent="0.25">
      <c r="A406" s="117" t="s">
        <v>51</v>
      </c>
      <c r="B406" s="117"/>
      <c r="C406" s="143"/>
      <c r="D406" s="144">
        <f>D407+D412</f>
        <v>0</v>
      </c>
      <c r="E406" s="144">
        <f t="shared" ref="E406:H406" si="91">E407+E412</f>
        <v>0</v>
      </c>
      <c r="F406" s="144">
        <f t="shared" si="91"/>
        <v>15450</v>
      </c>
      <c r="G406" s="144">
        <f t="shared" si="91"/>
        <v>0</v>
      </c>
      <c r="H406" s="144">
        <f t="shared" si="91"/>
        <v>0</v>
      </c>
    </row>
    <row r="407" spans="1:8" ht="13.2" x14ac:dyDescent="0.25">
      <c r="A407" s="114" t="s">
        <v>61</v>
      </c>
      <c r="B407" s="114"/>
      <c r="C407" s="145"/>
      <c r="D407" s="146">
        <f>D408+D410</f>
        <v>0</v>
      </c>
      <c r="E407" s="146">
        <f t="shared" ref="E407:H407" si="92">E408+E410</f>
        <v>0</v>
      </c>
      <c r="F407" s="146">
        <f t="shared" si="92"/>
        <v>5450</v>
      </c>
      <c r="G407" s="146">
        <f t="shared" si="92"/>
        <v>0</v>
      </c>
      <c r="H407" s="146">
        <f t="shared" si="92"/>
        <v>0</v>
      </c>
    </row>
    <row r="408" spans="1:8" ht="13.2" x14ac:dyDescent="0.25">
      <c r="A408" s="2" t="s">
        <v>10</v>
      </c>
      <c r="B408" s="2">
        <v>11</v>
      </c>
      <c r="C408" s="2" t="s">
        <v>11</v>
      </c>
      <c r="D408" s="125">
        <f t="shared" si="90"/>
        <v>0</v>
      </c>
      <c r="E408" s="125">
        <f t="shared" si="90"/>
        <v>0</v>
      </c>
      <c r="F408" s="125">
        <f t="shared" si="90"/>
        <v>0</v>
      </c>
      <c r="G408" s="125">
        <f t="shared" si="90"/>
        <v>0</v>
      </c>
      <c r="H408" s="125">
        <f t="shared" si="90"/>
        <v>0</v>
      </c>
    </row>
    <row r="409" spans="1:8" s="3" customFormat="1" ht="13.2" x14ac:dyDescent="0.25">
      <c r="A409" s="5">
        <v>38</v>
      </c>
      <c r="B409" s="5">
        <v>11</v>
      </c>
      <c r="C409" s="3" t="s">
        <v>16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</row>
    <row r="410" spans="1:8" s="124" customFormat="1" ht="13.2" x14ac:dyDescent="0.25">
      <c r="A410" s="147" t="s">
        <v>29</v>
      </c>
      <c r="B410" s="147">
        <v>11</v>
      </c>
      <c r="C410" s="147" t="s">
        <v>30</v>
      </c>
      <c r="D410" s="125">
        <f>D411</f>
        <v>0</v>
      </c>
      <c r="E410" s="125">
        <f t="shared" ref="E410:H410" si="93">E411</f>
        <v>0</v>
      </c>
      <c r="F410" s="125">
        <f t="shared" si="93"/>
        <v>5450</v>
      </c>
      <c r="G410" s="125">
        <f t="shared" si="93"/>
        <v>0</v>
      </c>
      <c r="H410" s="125">
        <f t="shared" si="93"/>
        <v>0</v>
      </c>
    </row>
    <row r="411" spans="1:8" s="124" customFormat="1" ht="13.2" x14ac:dyDescent="0.25">
      <c r="A411" s="1" t="s">
        <v>31</v>
      </c>
      <c r="B411" s="1">
        <v>11</v>
      </c>
      <c r="C411" s="1" t="s">
        <v>32</v>
      </c>
      <c r="D411" s="4"/>
      <c r="E411" s="4"/>
      <c r="F411" s="4">
        <v>5450</v>
      </c>
      <c r="G411" s="4"/>
      <c r="H411" s="4"/>
    </row>
    <row r="412" spans="1:8" s="124" customFormat="1" ht="13.2" x14ac:dyDescent="0.25">
      <c r="A412" s="145" t="s">
        <v>366</v>
      </c>
      <c r="B412" s="145"/>
      <c r="C412" s="145"/>
      <c r="D412" s="146">
        <f t="shared" ref="D412:H413" si="94">D413</f>
        <v>0</v>
      </c>
      <c r="E412" s="146">
        <f t="shared" si="94"/>
        <v>0</v>
      </c>
      <c r="F412" s="146">
        <f t="shared" si="94"/>
        <v>10000</v>
      </c>
      <c r="G412" s="146">
        <f t="shared" si="94"/>
        <v>0</v>
      </c>
      <c r="H412" s="146">
        <f t="shared" si="94"/>
        <v>0</v>
      </c>
    </row>
    <row r="413" spans="1:8" s="124" customFormat="1" ht="13.2" x14ac:dyDescent="0.25">
      <c r="A413" s="147" t="s">
        <v>29</v>
      </c>
      <c r="B413" s="147">
        <v>45</v>
      </c>
      <c r="C413" s="147" t="s">
        <v>30</v>
      </c>
      <c r="D413" s="125">
        <f t="shared" si="94"/>
        <v>0</v>
      </c>
      <c r="E413" s="125">
        <f t="shared" si="94"/>
        <v>0</v>
      </c>
      <c r="F413" s="125">
        <f t="shared" si="94"/>
        <v>10000</v>
      </c>
      <c r="G413" s="125">
        <f t="shared" si="94"/>
        <v>0</v>
      </c>
      <c r="H413" s="125">
        <f t="shared" si="94"/>
        <v>0</v>
      </c>
    </row>
    <row r="414" spans="1:8" s="124" customFormat="1" ht="13.2" x14ac:dyDescent="0.25">
      <c r="A414" s="1" t="s">
        <v>31</v>
      </c>
      <c r="B414" s="1">
        <v>45</v>
      </c>
      <c r="C414" s="1" t="s">
        <v>32</v>
      </c>
      <c r="D414" s="4">
        <v>0</v>
      </c>
      <c r="E414" s="4">
        <v>0</v>
      </c>
      <c r="F414" s="4">
        <v>10000</v>
      </c>
      <c r="G414" s="4">
        <v>0</v>
      </c>
      <c r="H414" s="4">
        <v>0</v>
      </c>
    </row>
    <row r="415" spans="1:8" ht="13.2" x14ac:dyDescent="0.25">
      <c r="A415" s="149" t="s">
        <v>72</v>
      </c>
      <c r="B415" s="149"/>
      <c r="C415" s="139"/>
      <c r="D415" s="140">
        <f>D416+D427+D438+D449+D460+D565+D576+D587+D595+D606+D629+D465+D617+D476+D487+D498+D509+D520+D531+D542+D553</f>
        <v>460180</v>
      </c>
      <c r="E415" s="140">
        <f>E416+E427+E438+E449+E460+E565+E576+E587+E595+E606+E629+E465+E617+E476+E487+E498+E509+E520+E531+E542+E553</f>
        <v>564840</v>
      </c>
      <c r="F415" s="140">
        <f>F416+F427+F438+F449+F460+F565+F576+F587+F595+F606+F629+F465+F617+F476+F487+F498+F509+F520+F531+F542+F553</f>
        <v>467140</v>
      </c>
      <c r="G415" s="140">
        <f>G416+G427+G438+G449+G460+G565+G576+G587+G595+G606+G629+G465+G617+G476+G487+G498+G509+G520+G531+G542+G553</f>
        <v>316900</v>
      </c>
      <c r="H415" s="140">
        <f>H416+H427+H438+H449+H460+H565+H576+H587+H595+H606+H629+H465+H617+H476+H487+H498+H509+H520+H531+H542+H553</f>
        <v>306900</v>
      </c>
    </row>
    <row r="416" spans="1:8" ht="13.2" x14ac:dyDescent="0.25">
      <c r="A416" s="69" t="s">
        <v>73</v>
      </c>
      <c r="B416" s="69"/>
      <c r="C416" s="141"/>
      <c r="D416" s="142">
        <f>D417</f>
        <v>20400</v>
      </c>
      <c r="E416" s="142">
        <f>E417</f>
        <v>30400</v>
      </c>
      <c r="F416" s="142">
        <f>F417</f>
        <v>30400</v>
      </c>
      <c r="G416" s="142">
        <f>G417</f>
        <v>30400</v>
      </c>
      <c r="H416" s="142">
        <f>H417</f>
        <v>20400</v>
      </c>
    </row>
    <row r="417" spans="1:8" ht="13.2" x14ac:dyDescent="0.25">
      <c r="A417" s="117" t="s">
        <v>74</v>
      </c>
      <c r="B417" s="117"/>
      <c r="C417" s="143"/>
      <c r="D417" s="144">
        <f>D418+D421+D424</f>
        <v>20400</v>
      </c>
      <c r="E417" s="144">
        <f>E418+E421+E424</f>
        <v>30400</v>
      </c>
      <c r="F417" s="144">
        <f>F418+F421+F424</f>
        <v>30400</v>
      </c>
      <c r="G417" s="144">
        <f>G418+G421+G424</f>
        <v>30400</v>
      </c>
      <c r="H417" s="144">
        <f>H418+H421+H424</f>
        <v>20400</v>
      </c>
    </row>
    <row r="418" spans="1:8" ht="13.2" x14ac:dyDescent="0.25">
      <c r="A418" s="145" t="s">
        <v>382</v>
      </c>
      <c r="B418" s="145"/>
      <c r="C418" s="145"/>
      <c r="D418" s="146">
        <f t="shared" ref="D418:H419" si="95">D419</f>
        <v>10400</v>
      </c>
      <c r="E418" s="146">
        <f t="shared" si="95"/>
        <v>10400</v>
      </c>
      <c r="F418" s="146">
        <f t="shared" si="95"/>
        <v>10400</v>
      </c>
      <c r="G418" s="146">
        <f t="shared" si="95"/>
        <v>10400</v>
      </c>
      <c r="H418" s="146">
        <f t="shared" si="95"/>
        <v>10400</v>
      </c>
    </row>
    <row r="419" spans="1:8" ht="13.2" x14ac:dyDescent="0.25">
      <c r="A419" s="147" t="s">
        <v>29</v>
      </c>
      <c r="B419" s="147">
        <v>33</v>
      </c>
      <c r="C419" s="147" t="s">
        <v>30</v>
      </c>
      <c r="D419" s="125">
        <f t="shared" si="95"/>
        <v>10400</v>
      </c>
      <c r="E419" s="125">
        <f t="shared" si="95"/>
        <v>10400</v>
      </c>
      <c r="F419" s="125">
        <f t="shared" si="95"/>
        <v>10400</v>
      </c>
      <c r="G419" s="125">
        <f t="shared" si="95"/>
        <v>10400</v>
      </c>
      <c r="H419" s="125">
        <f t="shared" si="95"/>
        <v>10400</v>
      </c>
    </row>
    <row r="420" spans="1:8" s="3" customFormat="1" ht="13.2" x14ac:dyDescent="0.25">
      <c r="A420" s="3" t="s">
        <v>31</v>
      </c>
      <c r="B420" s="3">
        <v>33</v>
      </c>
      <c r="C420" s="3" t="s">
        <v>32</v>
      </c>
      <c r="D420" s="4">
        <v>10400</v>
      </c>
      <c r="E420" s="4">
        <v>10400</v>
      </c>
      <c r="F420" s="4">
        <v>10400</v>
      </c>
      <c r="G420" s="4">
        <v>10400</v>
      </c>
      <c r="H420" s="4">
        <v>10400</v>
      </c>
    </row>
    <row r="421" spans="1:8" ht="13.2" x14ac:dyDescent="0.25">
      <c r="A421" s="114" t="s">
        <v>369</v>
      </c>
      <c r="B421" s="114"/>
      <c r="C421" s="145"/>
      <c r="D421" s="146">
        <f t="shared" ref="D421:H422" si="96">D422</f>
        <v>10000</v>
      </c>
      <c r="E421" s="146">
        <f t="shared" si="96"/>
        <v>10000</v>
      </c>
      <c r="F421" s="146">
        <f t="shared" si="96"/>
        <v>10000</v>
      </c>
      <c r="G421" s="146">
        <f t="shared" si="96"/>
        <v>10000</v>
      </c>
      <c r="H421" s="146">
        <f t="shared" si="96"/>
        <v>10000</v>
      </c>
    </row>
    <row r="422" spans="1:8" ht="13.2" x14ac:dyDescent="0.25">
      <c r="A422" s="147" t="s">
        <v>29</v>
      </c>
      <c r="B422" s="147">
        <v>41</v>
      </c>
      <c r="C422" s="147" t="s">
        <v>30</v>
      </c>
      <c r="D422" s="125">
        <f t="shared" si="96"/>
        <v>10000</v>
      </c>
      <c r="E422" s="125">
        <f t="shared" si="96"/>
        <v>10000</v>
      </c>
      <c r="F422" s="125">
        <f t="shared" si="96"/>
        <v>10000</v>
      </c>
      <c r="G422" s="125">
        <f t="shared" si="96"/>
        <v>10000</v>
      </c>
      <c r="H422" s="125">
        <f t="shared" si="96"/>
        <v>10000</v>
      </c>
    </row>
    <row r="423" spans="1:8" s="3" customFormat="1" ht="13.2" x14ac:dyDescent="0.25">
      <c r="A423" s="3" t="s">
        <v>31</v>
      </c>
      <c r="B423" s="3">
        <v>41</v>
      </c>
      <c r="C423" s="3" t="s">
        <v>32</v>
      </c>
      <c r="D423" s="4">
        <v>10000</v>
      </c>
      <c r="E423" s="4">
        <v>10000</v>
      </c>
      <c r="F423" s="4">
        <v>10000</v>
      </c>
      <c r="G423" s="4">
        <v>10000</v>
      </c>
      <c r="H423" s="4">
        <v>10000</v>
      </c>
    </row>
    <row r="424" spans="1:8" s="3" customFormat="1" ht="13.2" x14ac:dyDescent="0.25">
      <c r="A424" s="114" t="s">
        <v>366</v>
      </c>
      <c r="B424" s="114"/>
      <c r="C424" s="145"/>
      <c r="D424" s="146">
        <f t="shared" ref="D424:H425" si="97">D425</f>
        <v>0</v>
      </c>
      <c r="E424" s="146">
        <f t="shared" si="97"/>
        <v>10000</v>
      </c>
      <c r="F424" s="146">
        <f t="shared" si="97"/>
        <v>10000</v>
      </c>
      <c r="G424" s="146">
        <f t="shared" si="97"/>
        <v>10000</v>
      </c>
      <c r="H424" s="146">
        <f t="shared" si="97"/>
        <v>0</v>
      </c>
    </row>
    <row r="425" spans="1:8" s="3" customFormat="1" ht="13.2" x14ac:dyDescent="0.25">
      <c r="A425" s="147" t="s">
        <v>29</v>
      </c>
      <c r="B425" s="147">
        <v>45</v>
      </c>
      <c r="C425" s="147" t="s">
        <v>30</v>
      </c>
      <c r="D425" s="125">
        <f t="shared" si="97"/>
        <v>0</v>
      </c>
      <c r="E425" s="125">
        <f t="shared" si="97"/>
        <v>10000</v>
      </c>
      <c r="F425" s="125">
        <f t="shared" si="97"/>
        <v>10000</v>
      </c>
      <c r="G425" s="125">
        <f t="shared" si="97"/>
        <v>10000</v>
      </c>
      <c r="H425" s="125">
        <f t="shared" si="97"/>
        <v>0</v>
      </c>
    </row>
    <row r="426" spans="1:8" s="3" customFormat="1" ht="13.2" x14ac:dyDescent="0.25">
      <c r="A426" s="3" t="s">
        <v>31</v>
      </c>
      <c r="B426" s="3">
        <v>45</v>
      </c>
      <c r="C426" s="3" t="s">
        <v>32</v>
      </c>
      <c r="D426" s="7"/>
      <c r="E426" s="7">
        <v>10000</v>
      </c>
      <c r="F426" s="7">
        <v>10000</v>
      </c>
      <c r="G426" s="4">
        <v>10000</v>
      </c>
      <c r="H426" s="7"/>
    </row>
    <row r="427" spans="1:8" ht="13.2" x14ac:dyDescent="0.25">
      <c r="A427" s="69" t="s">
        <v>75</v>
      </c>
      <c r="B427" s="69"/>
      <c r="C427" s="141"/>
      <c r="D427" s="142">
        <f>D428</f>
        <v>20400</v>
      </c>
      <c r="E427" s="142">
        <f>E428</f>
        <v>50400</v>
      </c>
      <c r="F427" s="142">
        <f>F428</f>
        <v>15300</v>
      </c>
      <c r="G427" s="142">
        <f>G428</f>
        <v>0</v>
      </c>
      <c r="H427" s="142">
        <f>H428</f>
        <v>0</v>
      </c>
    </row>
    <row r="428" spans="1:8" ht="13.2" x14ac:dyDescent="0.25">
      <c r="A428" s="117" t="s">
        <v>74</v>
      </c>
      <c r="B428" s="117"/>
      <c r="C428" s="143"/>
      <c r="D428" s="144">
        <f>D429+D432+D435</f>
        <v>20400</v>
      </c>
      <c r="E428" s="144">
        <f>E429+E432+E435</f>
        <v>50400</v>
      </c>
      <c r="F428" s="144">
        <f>F429+F432+F435</f>
        <v>15300</v>
      </c>
      <c r="G428" s="144">
        <f>G429+G432+G435</f>
        <v>0</v>
      </c>
      <c r="H428" s="144">
        <f>H429+H432+H435</f>
        <v>0</v>
      </c>
    </row>
    <row r="429" spans="1:8" ht="13.2" x14ac:dyDescent="0.25">
      <c r="A429" s="145" t="s">
        <v>382</v>
      </c>
      <c r="B429" s="145"/>
      <c r="C429" s="145"/>
      <c r="D429" s="146">
        <f t="shared" ref="D429:H430" si="98">D430</f>
        <v>5400</v>
      </c>
      <c r="E429" s="146">
        <f t="shared" si="98"/>
        <v>15400</v>
      </c>
      <c r="F429" s="146">
        <f t="shared" si="98"/>
        <v>10300</v>
      </c>
      <c r="G429" s="146">
        <f t="shared" si="98"/>
        <v>0</v>
      </c>
      <c r="H429" s="146">
        <f t="shared" si="98"/>
        <v>0</v>
      </c>
    </row>
    <row r="430" spans="1:8" ht="13.2" x14ac:dyDescent="0.25">
      <c r="A430" s="147" t="s">
        <v>29</v>
      </c>
      <c r="B430" s="147">
        <v>33</v>
      </c>
      <c r="C430" s="147" t="s">
        <v>30</v>
      </c>
      <c r="D430" s="125">
        <f t="shared" si="98"/>
        <v>5400</v>
      </c>
      <c r="E430" s="125">
        <f t="shared" si="98"/>
        <v>15400</v>
      </c>
      <c r="F430" s="125">
        <f t="shared" si="98"/>
        <v>10300</v>
      </c>
      <c r="G430" s="125">
        <f t="shared" si="98"/>
        <v>0</v>
      </c>
      <c r="H430" s="125">
        <f t="shared" si="98"/>
        <v>0</v>
      </c>
    </row>
    <row r="431" spans="1:8" s="3" customFormat="1" ht="13.2" x14ac:dyDescent="0.25">
      <c r="A431" s="3" t="s">
        <v>31</v>
      </c>
      <c r="B431" s="3">
        <v>33</v>
      </c>
      <c r="C431" s="3" t="s">
        <v>32</v>
      </c>
      <c r="D431" s="4">
        <f>5000+400</f>
        <v>5400</v>
      </c>
      <c r="E431" s="4">
        <v>15400</v>
      </c>
      <c r="F431" s="4">
        <v>10300</v>
      </c>
      <c r="G431" s="4">
        <v>0</v>
      </c>
      <c r="H431" s="4">
        <v>0</v>
      </c>
    </row>
    <row r="432" spans="1:8" ht="13.2" x14ac:dyDescent="0.25">
      <c r="A432" s="114" t="s">
        <v>369</v>
      </c>
      <c r="B432" s="114"/>
      <c r="C432" s="145"/>
      <c r="D432" s="146">
        <f t="shared" ref="D432:H433" si="99">D433</f>
        <v>10000</v>
      </c>
      <c r="E432" s="146">
        <f t="shared" si="99"/>
        <v>20000</v>
      </c>
      <c r="F432" s="146">
        <f t="shared" si="99"/>
        <v>0</v>
      </c>
      <c r="G432" s="146">
        <f t="shared" si="99"/>
        <v>0</v>
      </c>
      <c r="H432" s="146">
        <f t="shared" si="99"/>
        <v>0</v>
      </c>
    </row>
    <row r="433" spans="1:8" ht="13.2" x14ac:dyDescent="0.25">
      <c r="A433" s="147" t="s">
        <v>29</v>
      </c>
      <c r="B433" s="147">
        <v>41</v>
      </c>
      <c r="C433" s="147" t="s">
        <v>30</v>
      </c>
      <c r="D433" s="125">
        <f t="shared" si="99"/>
        <v>10000</v>
      </c>
      <c r="E433" s="125">
        <f t="shared" si="99"/>
        <v>20000</v>
      </c>
      <c r="F433" s="125">
        <f t="shared" si="99"/>
        <v>0</v>
      </c>
      <c r="G433" s="125">
        <f t="shared" si="99"/>
        <v>0</v>
      </c>
      <c r="H433" s="125">
        <f t="shared" si="99"/>
        <v>0</v>
      </c>
    </row>
    <row r="434" spans="1:8" s="3" customFormat="1" ht="13.2" x14ac:dyDescent="0.25">
      <c r="A434" s="3" t="s">
        <v>31</v>
      </c>
      <c r="B434" s="3">
        <v>41</v>
      </c>
      <c r="C434" s="3" t="s">
        <v>32</v>
      </c>
      <c r="D434" s="4">
        <v>10000</v>
      </c>
      <c r="E434" s="4">
        <v>20000</v>
      </c>
      <c r="F434" s="4">
        <v>0</v>
      </c>
      <c r="G434" s="4">
        <v>0</v>
      </c>
      <c r="H434" s="4">
        <v>0</v>
      </c>
    </row>
    <row r="435" spans="1:8" ht="13.2" x14ac:dyDescent="0.25">
      <c r="A435" s="114" t="s">
        <v>366</v>
      </c>
      <c r="B435" s="114"/>
      <c r="C435" s="145"/>
      <c r="D435" s="146">
        <f t="shared" ref="D435:H436" si="100">D436</f>
        <v>5000</v>
      </c>
      <c r="E435" s="146">
        <f t="shared" si="100"/>
        <v>15000</v>
      </c>
      <c r="F435" s="146">
        <f t="shared" si="100"/>
        <v>5000</v>
      </c>
      <c r="G435" s="146">
        <f t="shared" si="100"/>
        <v>0</v>
      </c>
      <c r="H435" s="146">
        <f t="shared" si="100"/>
        <v>0</v>
      </c>
    </row>
    <row r="436" spans="1:8" ht="13.2" x14ac:dyDescent="0.25">
      <c r="A436" s="147" t="s">
        <v>29</v>
      </c>
      <c r="B436" s="147">
        <v>45</v>
      </c>
      <c r="C436" s="147" t="s">
        <v>30</v>
      </c>
      <c r="D436" s="125">
        <f t="shared" si="100"/>
        <v>5000</v>
      </c>
      <c r="E436" s="125">
        <f t="shared" si="100"/>
        <v>15000</v>
      </c>
      <c r="F436" s="125">
        <f t="shared" si="100"/>
        <v>5000</v>
      </c>
      <c r="G436" s="125">
        <f t="shared" si="100"/>
        <v>0</v>
      </c>
      <c r="H436" s="125">
        <f t="shared" si="100"/>
        <v>0</v>
      </c>
    </row>
    <row r="437" spans="1:8" s="3" customFormat="1" ht="13.2" x14ac:dyDescent="0.25">
      <c r="A437" s="3" t="s">
        <v>31</v>
      </c>
      <c r="B437" s="3">
        <v>45</v>
      </c>
      <c r="C437" s="3" t="s">
        <v>32</v>
      </c>
      <c r="D437" s="4">
        <v>5000</v>
      </c>
      <c r="E437" s="4">
        <v>15000</v>
      </c>
      <c r="F437" s="4">
        <v>5000</v>
      </c>
      <c r="G437" s="4">
        <v>0</v>
      </c>
      <c r="H437" s="4">
        <v>0</v>
      </c>
    </row>
    <row r="438" spans="1:8" ht="13.2" x14ac:dyDescent="0.25">
      <c r="A438" s="69" t="s">
        <v>76</v>
      </c>
      <c r="B438" s="69"/>
      <c r="C438" s="141"/>
      <c r="D438" s="142">
        <f>D439</f>
        <v>14000</v>
      </c>
      <c r="E438" s="142">
        <f>E439</f>
        <v>3000</v>
      </c>
      <c r="F438" s="142">
        <f>F439</f>
        <v>0</v>
      </c>
      <c r="G438" s="142">
        <f>G439</f>
        <v>14000</v>
      </c>
      <c r="H438" s="142">
        <f>H439</f>
        <v>14000</v>
      </c>
    </row>
    <row r="439" spans="1:8" ht="13.2" x14ac:dyDescent="0.25">
      <c r="A439" s="117" t="s">
        <v>74</v>
      </c>
      <c r="B439" s="117"/>
      <c r="C439" s="143"/>
      <c r="D439" s="144">
        <f>D440+D446+D443</f>
        <v>14000</v>
      </c>
      <c r="E439" s="144">
        <f>E440+E446+E443</f>
        <v>3000</v>
      </c>
      <c r="F439" s="144">
        <f>F440+F446+F443</f>
        <v>0</v>
      </c>
      <c r="G439" s="144">
        <f>G440+G446+G443</f>
        <v>14000</v>
      </c>
      <c r="H439" s="144">
        <f>H440+H446+H443</f>
        <v>14000</v>
      </c>
    </row>
    <row r="440" spans="1:8" ht="13.2" x14ac:dyDescent="0.25">
      <c r="A440" s="145" t="s">
        <v>382</v>
      </c>
      <c r="B440" s="145"/>
      <c r="C440" s="145"/>
      <c r="D440" s="146">
        <f t="shared" ref="D440:H441" si="101">D441</f>
        <v>2000</v>
      </c>
      <c r="E440" s="146">
        <f t="shared" si="101"/>
        <v>3000</v>
      </c>
      <c r="F440" s="146">
        <f t="shared" si="101"/>
        <v>0</v>
      </c>
      <c r="G440" s="146">
        <f t="shared" si="101"/>
        <v>2000</v>
      </c>
      <c r="H440" s="146">
        <f t="shared" si="101"/>
        <v>2000</v>
      </c>
    </row>
    <row r="441" spans="1:8" ht="13.2" x14ac:dyDescent="0.25">
      <c r="A441" s="147" t="s">
        <v>29</v>
      </c>
      <c r="B441" s="147">
        <v>33</v>
      </c>
      <c r="C441" s="147" t="s">
        <v>30</v>
      </c>
      <c r="D441" s="125">
        <f t="shared" si="101"/>
        <v>2000</v>
      </c>
      <c r="E441" s="125">
        <f t="shared" si="101"/>
        <v>3000</v>
      </c>
      <c r="F441" s="125">
        <f t="shared" si="101"/>
        <v>0</v>
      </c>
      <c r="G441" s="125">
        <f t="shared" si="101"/>
        <v>2000</v>
      </c>
      <c r="H441" s="125">
        <f t="shared" si="101"/>
        <v>2000</v>
      </c>
    </row>
    <row r="442" spans="1:8" s="3" customFormat="1" ht="13.2" x14ac:dyDescent="0.25">
      <c r="A442" s="3" t="s">
        <v>31</v>
      </c>
      <c r="B442" s="3">
        <v>33</v>
      </c>
      <c r="C442" s="3" t="s">
        <v>32</v>
      </c>
      <c r="D442" s="4">
        <v>2000</v>
      </c>
      <c r="E442" s="4">
        <v>3000</v>
      </c>
      <c r="F442" s="4">
        <v>0</v>
      </c>
      <c r="G442" s="4">
        <v>2000</v>
      </c>
      <c r="H442" s="4">
        <v>2000</v>
      </c>
    </row>
    <row r="443" spans="1:8" s="3" customFormat="1" ht="13.2" x14ac:dyDescent="0.25">
      <c r="A443" s="114" t="s">
        <v>369</v>
      </c>
      <c r="B443" s="114"/>
      <c r="C443" s="145"/>
      <c r="D443" s="146">
        <f t="shared" ref="D443:H444" si="102">D444</f>
        <v>7000</v>
      </c>
      <c r="E443" s="146">
        <f t="shared" si="102"/>
        <v>0</v>
      </c>
      <c r="F443" s="146">
        <f t="shared" si="102"/>
        <v>0</v>
      </c>
      <c r="G443" s="146">
        <f t="shared" si="102"/>
        <v>7000</v>
      </c>
      <c r="H443" s="146">
        <f t="shared" si="102"/>
        <v>7000</v>
      </c>
    </row>
    <row r="444" spans="1:8" s="3" customFormat="1" ht="13.2" x14ac:dyDescent="0.25">
      <c r="A444" s="147" t="s">
        <v>29</v>
      </c>
      <c r="B444" s="147">
        <v>41</v>
      </c>
      <c r="C444" s="147" t="s">
        <v>30</v>
      </c>
      <c r="D444" s="125">
        <f t="shared" si="102"/>
        <v>7000</v>
      </c>
      <c r="E444" s="125">
        <f t="shared" si="102"/>
        <v>0</v>
      </c>
      <c r="F444" s="125">
        <f t="shared" si="102"/>
        <v>0</v>
      </c>
      <c r="G444" s="125">
        <f t="shared" si="102"/>
        <v>7000</v>
      </c>
      <c r="H444" s="125">
        <f t="shared" si="102"/>
        <v>7000</v>
      </c>
    </row>
    <row r="445" spans="1:8" s="3" customFormat="1" ht="13.2" x14ac:dyDescent="0.25">
      <c r="A445" s="3" t="s">
        <v>31</v>
      </c>
      <c r="B445" s="3">
        <v>41</v>
      </c>
      <c r="C445" s="3" t="s">
        <v>32</v>
      </c>
      <c r="D445" s="4">
        <v>7000</v>
      </c>
      <c r="E445" s="4">
        <v>0</v>
      </c>
      <c r="F445" s="4">
        <v>0</v>
      </c>
      <c r="G445" s="4">
        <v>7000</v>
      </c>
      <c r="H445" s="4">
        <v>7000</v>
      </c>
    </row>
    <row r="446" spans="1:8" ht="13.2" x14ac:dyDescent="0.25">
      <c r="A446" s="114" t="s">
        <v>366</v>
      </c>
      <c r="B446" s="114"/>
      <c r="C446" s="145"/>
      <c r="D446" s="146">
        <f t="shared" ref="D446:H447" si="103">D447</f>
        <v>5000</v>
      </c>
      <c r="E446" s="146">
        <f t="shared" si="103"/>
        <v>0</v>
      </c>
      <c r="F446" s="146">
        <f t="shared" si="103"/>
        <v>0</v>
      </c>
      <c r="G446" s="146">
        <f t="shared" si="103"/>
        <v>5000</v>
      </c>
      <c r="H446" s="146">
        <f t="shared" si="103"/>
        <v>5000</v>
      </c>
    </row>
    <row r="447" spans="1:8" ht="13.2" x14ac:dyDescent="0.25">
      <c r="A447" s="147" t="s">
        <v>29</v>
      </c>
      <c r="B447" s="147">
        <v>45</v>
      </c>
      <c r="C447" s="147" t="s">
        <v>30</v>
      </c>
      <c r="D447" s="125">
        <f t="shared" si="103"/>
        <v>5000</v>
      </c>
      <c r="E447" s="125">
        <f t="shared" si="103"/>
        <v>0</v>
      </c>
      <c r="F447" s="125">
        <f t="shared" si="103"/>
        <v>0</v>
      </c>
      <c r="G447" s="125">
        <f t="shared" si="103"/>
        <v>5000</v>
      </c>
      <c r="H447" s="125">
        <f t="shared" si="103"/>
        <v>5000</v>
      </c>
    </row>
    <row r="448" spans="1:8" s="3" customFormat="1" ht="13.2" x14ac:dyDescent="0.25">
      <c r="A448" s="3" t="s">
        <v>31</v>
      </c>
      <c r="B448" s="3">
        <v>45</v>
      </c>
      <c r="C448" s="3" t="s">
        <v>32</v>
      </c>
      <c r="D448" s="4">
        <v>5000</v>
      </c>
      <c r="E448" s="4">
        <v>0</v>
      </c>
      <c r="F448" s="4">
        <v>0</v>
      </c>
      <c r="G448" s="4">
        <v>5000</v>
      </c>
      <c r="H448" s="4">
        <v>5000</v>
      </c>
    </row>
    <row r="449" spans="1:8" ht="13.2" hidden="1" x14ac:dyDescent="0.25">
      <c r="A449" s="69" t="s">
        <v>77</v>
      </c>
      <c r="B449" s="69"/>
      <c r="C449" s="141"/>
      <c r="D449" s="142">
        <f>D450</f>
        <v>26520</v>
      </c>
      <c r="E449" s="142">
        <f>E450</f>
        <v>0</v>
      </c>
      <c r="F449" s="142">
        <f>F450</f>
        <v>0</v>
      </c>
      <c r="G449" s="142">
        <f>G450</f>
        <v>0</v>
      </c>
      <c r="H449" s="142">
        <f>H450</f>
        <v>0</v>
      </c>
    </row>
    <row r="450" spans="1:8" ht="13.2" hidden="1" x14ac:dyDescent="0.25">
      <c r="A450" s="117" t="s">
        <v>74</v>
      </c>
      <c r="B450" s="117"/>
      <c r="C450" s="143"/>
      <c r="D450" s="144">
        <f>D451+D454+D457</f>
        <v>26520</v>
      </c>
      <c r="E450" s="144">
        <f>E451+E454+E457</f>
        <v>0</v>
      </c>
      <c r="F450" s="144">
        <f>F451+F454+F457</f>
        <v>0</v>
      </c>
      <c r="G450" s="144">
        <f>G451+G454+G457</f>
        <v>0</v>
      </c>
      <c r="H450" s="144">
        <f>H451+H454+H457</f>
        <v>0</v>
      </c>
    </row>
    <row r="451" spans="1:8" ht="13.2" hidden="1" x14ac:dyDescent="0.25">
      <c r="A451" s="145" t="s">
        <v>382</v>
      </c>
      <c r="B451" s="145"/>
      <c r="C451" s="145"/>
      <c r="D451" s="146">
        <f t="shared" ref="D451:H452" si="104">D452</f>
        <v>10520</v>
      </c>
      <c r="E451" s="146">
        <f t="shared" si="104"/>
        <v>0</v>
      </c>
      <c r="F451" s="146">
        <f t="shared" si="104"/>
        <v>0</v>
      </c>
      <c r="G451" s="146">
        <f t="shared" si="104"/>
        <v>0</v>
      </c>
      <c r="H451" s="146">
        <f t="shared" si="104"/>
        <v>0</v>
      </c>
    </row>
    <row r="452" spans="1:8" ht="13.2" hidden="1" x14ac:dyDescent="0.25">
      <c r="A452" s="147" t="s">
        <v>29</v>
      </c>
      <c r="B452" s="147">
        <v>33</v>
      </c>
      <c r="C452" s="147" t="s">
        <v>30</v>
      </c>
      <c r="D452" s="125">
        <f t="shared" si="104"/>
        <v>10520</v>
      </c>
      <c r="E452" s="125">
        <f t="shared" si="104"/>
        <v>0</v>
      </c>
      <c r="F452" s="125">
        <f t="shared" si="104"/>
        <v>0</v>
      </c>
      <c r="G452" s="125">
        <f t="shared" si="104"/>
        <v>0</v>
      </c>
      <c r="H452" s="125">
        <f t="shared" si="104"/>
        <v>0</v>
      </c>
    </row>
    <row r="453" spans="1:8" s="3" customFormat="1" ht="13.2" hidden="1" x14ac:dyDescent="0.25">
      <c r="A453" s="3" t="s">
        <v>31</v>
      </c>
      <c r="B453" s="3">
        <v>33</v>
      </c>
      <c r="C453" s="3" t="s">
        <v>32</v>
      </c>
      <c r="D453" s="4">
        <f>10000+520</f>
        <v>10520</v>
      </c>
      <c r="E453" s="4">
        <v>0</v>
      </c>
      <c r="F453" s="4">
        <v>0</v>
      </c>
      <c r="G453" s="4">
        <v>0</v>
      </c>
      <c r="H453" s="4">
        <v>0</v>
      </c>
    </row>
    <row r="454" spans="1:8" ht="13.2" hidden="1" x14ac:dyDescent="0.25">
      <c r="A454" s="114" t="s">
        <v>366</v>
      </c>
      <c r="B454" s="114"/>
      <c r="C454" s="145"/>
      <c r="D454" s="146">
        <f t="shared" ref="D454:H458" si="105">D455</f>
        <v>0</v>
      </c>
      <c r="E454" s="146">
        <f t="shared" si="105"/>
        <v>0</v>
      </c>
      <c r="F454" s="146">
        <f t="shared" si="105"/>
        <v>0</v>
      </c>
      <c r="G454" s="146">
        <f t="shared" si="105"/>
        <v>0</v>
      </c>
      <c r="H454" s="146">
        <f t="shared" si="105"/>
        <v>0</v>
      </c>
    </row>
    <row r="455" spans="1:8" ht="13.2" hidden="1" x14ac:dyDescent="0.25">
      <c r="A455" s="147" t="s">
        <v>29</v>
      </c>
      <c r="B455" s="147">
        <v>45</v>
      </c>
      <c r="C455" s="147" t="s">
        <v>30</v>
      </c>
      <c r="D455" s="125">
        <f t="shared" si="105"/>
        <v>0</v>
      </c>
      <c r="E455" s="125">
        <f t="shared" si="105"/>
        <v>0</v>
      </c>
      <c r="F455" s="125">
        <f t="shared" si="105"/>
        <v>0</v>
      </c>
      <c r="G455" s="125">
        <f t="shared" si="105"/>
        <v>0</v>
      </c>
      <c r="H455" s="125">
        <f t="shared" si="105"/>
        <v>0</v>
      </c>
    </row>
    <row r="456" spans="1:8" s="3" customFormat="1" ht="13.2" hidden="1" x14ac:dyDescent="0.25">
      <c r="A456" s="3" t="s">
        <v>31</v>
      </c>
      <c r="B456" s="3">
        <v>45</v>
      </c>
      <c r="C456" s="3" t="s">
        <v>32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</row>
    <row r="457" spans="1:8" ht="13.2" hidden="1" x14ac:dyDescent="0.25">
      <c r="A457" s="114" t="s">
        <v>369</v>
      </c>
      <c r="B457" s="114"/>
      <c r="C457" s="145"/>
      <c r="D457" s="146">
        <f t="shared" si="105"/>
        <v>16000</v>
      </c>
      <c r="E457" s="146">
        <f t="shared" si="105"/>
        <v>0</v>
      </c>
      <c r="F457" s="146">
        <f t="shared" si="105"/>
        <v>0</v>
      </c>
      <c r="G457" s="146">
        <f t="shared" si="105"/>
        <v>0</v>
      </c>
      <c r="H457" s="146">
        <f t="shared" si="105"/>
        <v>0</v>
      </c>
    </row>
    <row r="458" spans="1:8" ht="13.2" hidden="1" x14ac:dyDescent="0.25">
      <c r="A458" s="147" t="s">
        <v>29</v>
      </c>
      <c r="B458" s="147">
        <v>45</v>
      </c>
      <c r="C458" s="147" t="s">
        <v>30</v>
      </c>
      <c r="D458" s="125">
        <f t="shared" si="105"/>
        <v>16000</v>
      </c>
      <c r="E458" s="125">
        <f t="shared" si="105"/>
        <v>0</v>
      </c>
      <c r="F458" s="125">
        <f t="shared" si="105"/>
        <v>0</v>
      </c>
      <c r="G458" s="125">
        <f t="shared" si="105"/>
        <v>0</v>
      </c>
      <c r="H458" s="125">
        <f t="shared" si="105"/>
        <v>0</v>
      </c>
    </row>
    <row r="459" spans="1:8" s="3" customFormat="1" ht="13.2" hidden="1" x14ac:dyDescent="0.25">
      <c r="A459" s="3" t="s">
        <v>31</v>
      </c>
      <c r="B459" s="3">
        <v>45</v>
      </c>
      <c r="C459" s="3" t="s">
        <v>32</v>
      </c>
      <c r="D459" s="4">
        <v>16000</v>
      </c>
      <c r="E459" s="4">
        <v>0</v>
      </c>
      <c r="F459" s="4">
        <v>0</v>
      </c>
      <c r="G459" s="4">
        <v>0</v>
      </c>
      <c r="H459" s="4">
        <v>0</v>
      </c>
    </row>
    <row r="460" spans="1:8" ht="13.2" x14ac:dyDescent="0.25">
      <c r="A460" s="69" t="s">
        <v>78</v>
      </c>
      <c r="B460" s="69"/>
      <c r="C460" s="141"/>
      <c r="D460" s="142">
        <f t="shared" ref="D460:H463" si="106">D461</f>
        <v>3300</v>
      </c>
      <c r="E460" s="142">
        <f t="shared" si="106"/>
        <v>4000</v>
      </c>
      <c r="F460" s="142">
        <f t="shared" si="106"/>
        <v>4000</v>
      </c>
      <c r="G460" s="142">
        <f t="shared" si="106"/>
        <v>4000</v>
      </c>
      <c r="H460" s="142">
        <f t="shared" si="106"/>
        <v>4000</v>
      </c>
    </row>
    <row r="461" spans="1:8" ht="13.2" x14ac:dyDescent="0.25">
      <c r="A461" s="117" t="s">
        <v>74</v>
      </c>
      <c r="B461" s="117"/>
      <c r="C461" s="143"/>
      <c r="D461" s="144">
        <f t="shared" si="106"/>
        <v>3300</v>
      </c>
      <c r="E461" s="144">
        <f t="shared" si="106"/>
        <v>4000</v>
      </c>
      <c r="F461" s="144">
        <f t="shared" si="106"/>
        <v>4000</v>
      </c>
      <c r="G461" s="144">
        <f t="shared" si="106"/>
        <v>4000</v>
      </c>
      <c r="H461" s="144">
        <f t="shared" si="106"/>
        <v>4000</v>
      </c>
    </row>
    <row r="462" spans="1:8" ht="13.2" x14ac:dyDescent="0.25">
      <c r="A462" s="145" t="s">
        <v>382</v>
      </c>
      <c r="B462" s="145"/>
      <c r="C462" s="145"/>
      <c r="D462" s="146">
        <f t="shared" si="106"/>
        <v>3300</v>
      </c>
      <c r="E462" s="146">
        <f t="shared" si="106"/>
        <v>4000</v>
      </c>
      <c r="F462" s="146">
        <f t="shared" si="106"/>
        <v>4000</v>
      </c>
      <c r="G462" s="146">
        <f t="shared" si="106"/>
        <v>4000</v>
      </c>
      <c r="H462" s="146">
        <f t="shared" si="106"/>
        <v>4000</v>
      </c>
    </row>
    <row r="463" spans="1:8" ht="13.2" x14ac:dyDescent="0.25">
      <c r="A463" s="147" t="s">
        <v>29</v>
      </c>
      <c r="B463" s="147">
        <v>33</v>
      </c>
      <c r="C463" s="147" t="s">
        <v>30</v>
      </c>
      <c r="D463" s="125">
        <f t="shared" si="106"/>
        <v>3300</v>
      </c>
      <c r="E463" s="125">
        <f t="shared" si="106"/>
        <v>4000</v>
      </c>
      <c r="F463" s="125">
        <f t="shared" si="106"/>
        <v>4000</v>
      </c>
      <c r="G463" s="125">
        <f t="shared" si="106"/>
        <v>4000</v>
      </c>
      <c r="H463" s="125">
        <f t="shared" si="106"/>
        <v>4000</v>
      </c>
    </row>
    <row r="464" spans="1:8" s="3" customFormat="1" ht="13.2" x14ac:dyDescent="0.25">
      <c r="A464" s="3" t="s">
        <v>31</v>
      </c>
      <c r="B464" s="3">
        <v>33</v>
      </c>
      <c r="C464" s="3" t="s">
        <v>32</v>
      </c>
      <c r="D464" s="4">
        <v>3300</v>
      </c>
      <c r="E464" s="4">
        <v>4000</v>
      </c>
      <c r="F464" s="4">
        <v>4000</v>
      </c>
      <c r="G464" s="4">
        <v>4000</v>
      </c>
      <c r="H464" s="4">
        <v>4000</v>
      </c>
    </row>
    <row r="465" spans="1:8" ht="13.2" x14ac:dyDescent="0.25">
      <c r="A465" s="69" t="s">
        <v>79</v>
      </c>
      <c r="B465" s="69"/>
      <c r="C465" s="141"/>
      <c r="D465" s="142">
        <f>D466</f>
        <v>34680</v>
      </c>
      <c r="E465" s="142">
        <f>E466</f>
        <v>40800</v>
      </c>
      <c r="F465" s="142">
        <f>F466</f>
        <v>164800</v>
      </c>
      <c r="G465" s="142">
        <f>G466</f>
        <v>34000</v>
      </c>
      <c r="H465" s="142">
        <f>H466</f>
        <v>34000</v>
      </c>
    </row>
    <row r="466" spans="1:8" ht="13.2" x14ac:dyDescent="0.25">
      <c r="A466" s="117" t="s">
        <v>74</v>
      </c>
      <c r="B466" s="117"/>
      <c r="C466" s="143"/>
      <c r="D466" s="144">
        <f>D467+D470+D473</f>
        <v>34680</v>
      </c>
      <c r="E466" s="144">
        <f>E467+E470+E473</f>
        <v>40800</v>
      </c>
      <c r="F466" s="144">
        <f>F467+F470+F473</f>
        <v>164800</v>
      </c>
      <c r="G466" s="144">
        <f>G467+G470+G473</f>
        <v>34000</v>
      </c>
      <c r="H466" s="144">
        <f>H467+H470+H473</f>
        <v>34000</v>
      </c>
    </row>
    <row r="467" spans="1:8" ht="13.2" x14ac:dyDescent="0.25">
      <c r="A467" s="145" t="s">
        <v>382</v>
      </c>
      <c r="B467" s="145"/>
      <c r="C467" s="145"/>
      <c r="D467" s="146">
        <f t="shared" ref="D467:H468" si="107">D468</f>
        <v>4680</v>
      </c>
      <c r="E467" s="146">
        <f t="shared" si="107"/>
        <v>10800</v>
      </c>
      <c r="F467" s="146">
        <f t="shared" si="107"/>
        <v>44800</v>
      </c>
      <c r="G467" s="146">
        <f t="shared" si="107"/>
        <v>4000</v>
      </c>
      <c r="H467" s="146">
        <f t="shared" si="107"/>
        <v>4000</v>
      </c>
    </row>
    <row r="468" spans="1:8" ht="13.2" x14ac:dyDescent="0.25">
      <c r="A468" s="147" t="s">
        <v>29</v>
      </c>
      <c r="B468" s="147">
        <v>33</v>
      </c>
      <c r="C468" s="147" t="s">
        <v>30</v>
      </c>
      <c r="D468" s="125">
        <f t="shared" si="107"/>
        <v>4680</v>
      </c>
      <c r="E468" s="125">
        <f t="shared" si="107"/>
        <v>10800</v>
      </c>
      <c r="F468" s="125">
        <f t="shared" si="107"/>
        <v>44800</v>
      </c>
      <c r="G468" s="125">
        <f t="shared" si="107"/>
        <v>4000</v>
      </c>
      <c r="H468" s="125">
        <f t="shared" si="107"/>
        <v>4000</v>
      </c>
    </row>
    <row r="469" spans="1:8" s="3" customFormat="1" ht="13.2" x14ac:dyDescent="0.25">
      <c r="A469" s="3" t="s">
        <v>31</v>
      </c>
      <c r="B469" s="3">
        <v>33</v>
      </c>
      <c r="C469" s="3" t="s">
        <v>32</v>
      </c>
      <c r="D469" s="4">
        <f>4000+680</f>
        <v>4680</v>
      </c>
      <c r="E469" s="4">
        <v>10800</v>
      </c>
      <c r="F469" s="4">
        <v>44800</v>
      </c>
      <c r="G469" s="4">
        <v>4000</v>
      </c>
      <c r="H469" s="4">
        <v>4000</v>
      </c>
    </row>
    <row r="470" spans="1:8" ht="13.2" x14ac:dyDescent="0.25">
      <c r="A470" s="114" t="s">
        <v>369</v>
      </c>
      <c r="B470" s="114"/>
      <c r="C470" s="145"/>
      <c r="D470" s="146">
        <f t="shared" ref="D470:H471" si="108">D471</f>
        <v>15000</v>
      </c>
      <c r="E470" s="146">
        <f t="shared" si="108"/>
        <v>15000</v>
      </c>
      <c r="F470" s="146">
        <f t="shared" si="108"/>
        <v>100000</v>
      </c>
      <c r="G470" s="146">
        <f t="shared" si="108"/>
        <v>15000</v>
      </c>
      <c r="H470" s="146">
        <f t="shared" si="108"/>
        <v>15000</v>
      </c>
    </row>
    <row r="471" spans="1:8" ht="13.2" x14ac:dyDescent="0.25">
      <c r="A471" s="147" t="s">
        <v>29</v>
      </c>
      <c r="B471" s="147">
        <v>41</v>
      </c>
      <c r="C471" s="147" t="s">
        <v>30</v>
      </c>
      <c r="D471" s="125">
        <f t="shared" si="108"/>
        <v>15000</v>
      </c>
      <c r="E471" s="125">
        <f t="shared" si="108"/>
        <v>15000</v>
      </c>
      <c r="F471" s="125">
        <f t="shared" si="108"/>
        <v>100000</v>
      </c>
      <c r="G471" s="125">
        <f t="shared" si="108"/>
        <v>15000</v>
      </c>
      <c r="H471" s="125">
        <f t="shared" si="108"/>
        <v>15000</v>
      </c>
    </row>
    <row r="472" spans="1:8" s="3" customFormat="1" ht="13.2" x14ac:dyDescent="0.25">
      <c r="A472" s="3" t="s">
        <v>31</v>
      </c>
      <c r="B472" s="3">
        <v>41</v>
      </c>
      <c r="C472" s="3" t="s">
        <v>32</v>
      </c>
      <c r="D472" s="4">
        <v>15000</v>
      </c>
      <c r="E472" s="4">
        <v>15000</v>
      </c>
      <c r="F472" s="4">
        <v>100000</v>
      </c>
      <c r="G472" s="4">
        <v>15000</v>
      </c>
      <c r="H472" s="4">
        <v>15000</v>
      </c>
    </row>
    <row r="473" spans="1:8" ht="13.2" x14ac:dyDescent="0.25">
      <c r="A473" s="114" t="s">
        <v>366</v>
      </c>
      <c r="B473" s="114"/>
      <c r="C473" s="145"/>
      <c r="D473" s="146">
        <f t="shared" ref="D473:H474" si="109">D474</f>
        <v>15000</v>
      </c>
      <c r="E473" s="146">
        <f t="shared" si="109"/>
        <v>15000</v>
      </c>
      <c r="F473" s="146">
        <f t="shared" si="109"/>
        <v>20000</v>
      </c>
      <c r="G473" s="146">
        <f t="shared" si="109"/>
        <v>15000</v>
      </c>
      <c r="H473" s="146">
        <f t="shared" si="109"/>
        <v>15000</v>
      </c>
    </row>
    <row r="474" spans="1:8" ht="13.2" x14ac:dyDescent="0.25">
      <c r="A474" s="147" t="s">
        <v>29</v>
      </c>
      <c r="B474" s="147">
        <v>45</v>
      </c>
      <c r="C474" s="147" t="s">
        <v>30</v>
      </c>
      <c r="D474" s="125">
        <f t="shared" si="109"/>
        <v>15000</v>
      </c>
      <c r="E474" s="125">
        <f t="shared" si="109"/>
        <v>15000</v>
      </c>
      <c r="F474" s="125">
        <f t="shared" si="109"/>
        <v>20000</v>
      </c>
      <c r="G474" s="125">
        <f t="shared" si="109"/>
        <v>15000</v>
      </c>
      <c r="H474" s="125">
        <f t="shared" si="109"/>
        <v>15000</v>
      </c>
    </row>
    <row r="475" spans="1:8" s="3" customFormat="1" ht="13.2" x14ac:dyDescent="0.25">
      <c r="A475" s="3" t="s">
        <v>31</v>
      </c>
      <c r="B475" s="3">
        <v>45</v>
      </c>
      <c r="C475" s="3" t="s">
        <v>32</v>
      </c>
      <c r="D475" s="4">
        <v>15000</v>
      </c>
      <c r="E475" s="4">
        <v>15000</v>
      </c>
      <c r="F475" s="4">
        <v>20000</v>
      </c>
      <c r="G475" s="4">
        <v>15000</v>
      </c>
      <c r="H475" s="4">
        <v>15000</v>
      </c>
    </row>
    <row r="476" spans="1:8" ht="13.2" x14ac:dyDescent="0.25">
      <c r="A476" s="69" t="s">
        <v>80</v>
      </c>
      <c r="B476" s="69"/>
      <c r="C476" s="141"/>
      <c r="D476" s="142">
        <f>D477</f>
        <v>68340</v>
      </c>
      <c r="E476" s="142">
        <f>E477</f>
        <v>0</v>
      </c>
      <c r="F476" s="142">
        <f>F477</f>
        <v>0</v>
      </c>
      <c r="G476" s="142">
        <f>G477</f>
        <v>0</v>
      </c>
      <c r="H476" s="142">
        <f>H477</f>
        <v>0</v>
      </c>
    </row>
    <row r="477" spans="1:8" ht="13.2" x14ac:dyDescent="0.25">
      <c r="A477" s="117" t="s">
        <v>74</v>
      </c>
      <c r="B477" s="117"/>
      <c r="C477" s="143"/>
      <c r="D477" s="144">
        <f>D478+D481+D484</f>
        <v>68340</v>
      </c>
      <c r="E477" s="144">
        <f>E478+E481+E484</f>
        <v>0</v>
      </c>
      <c r="F477" s="144">
        <f>F478+F481+F484</f>
        <v>0</v>
      </c>
      <c r="G477" s="144">
        <f>G478+G481+G484</f>
        <v>0</v>
      </c>
      <c r="H477" s="144">
        <f>H478+H481+H484</f>
        <v>0</v>
      </c>
    </row>
    <row r="478" spans="1:8" ht="13.2" x14ac:dyDescent="0.25">
      <c r="A478" s="145" t="s">
        <v>382</v>
      </c>
      <c r="B478" s="145"/>
      <c r="C478" s="145"/>
      <c r="D478" s="146">
        <f t="shared" ref="D478:H479" si="110">D479</f>
        <v>8340</v>
      </c>
      <c r="E478" s="146">
        <f t="shared" si="110"/>
        <v>0</v>
      </c>
      <c r="F478" s="146">
        <f t="shared" si="110"/>
        <v>0</v>
      </c>
      <c r="G478" s="146">
        <f t="shared" si="110"/>
        <v>0</v>
      </c>
      <c r="H478" s="146">
        <f t="shared" si="110"/>
        <v>0</v>
      </c>
    </row>
    <row r="479" spans="1:8" ht="13.2" x14ac:dyDescent="0.25">
      <c r="A479" s="147" t="s">
        <v>29</v>
      </c>
      <c r="B479" s="147">
        <v>33</v>
      </c>
      <c r="C479" s="147" t="s">
        <v>30</v>
      </c>
      <c r="D479" s="125">
        <f t="shared" si="110"/>
        <v>8340</v>
      </c>
      <c r="E479" s="125">
        <f t="shared" si="110"/>
        <v>0</v>
      </c>
      <c r="F479" s="125">
        <f t="shared" si="110"/>
        <v>0</v>
      </c>
      <c r="G479" s="125">
        <f t="shared" si="110"/>
        <v>0</v>
      </c>
      <c r="H479" s="125">
        <f t="shared" si="110"/>
        <v>0</v>
      </c>
    </row>
    <row r="480" spans="1:8" s="3" customFormat="1" ht="13.2" x14ac:dyDescent="0.25">
      <c r="A480" s="3" t="s">
        <v>31</v>
      </c>
      <c r="B480" s="3">
        <v>33</v>
      </c>
      <c r="C480" s="3" t="s">
        <v>32</v>
      </c>
      <c r="D480" s="4">
        <f>7000+1340</f>
        <v>8340</v>
      </c>
      <c r="E480" s="4">
        <v>0</v>
      </c>
      <c r="F480" s="4">
        <v>0</v>
      </c>
      <c r="G480" s="4">
        <v>0</v>
      </c>
      <c r="H480" s="4">
        <v>0</v>
      </c>
    </row>
    <row r="481" spans="1:8" ht="13.2" x14ac:dyDescent="0.25">
      <c r="A481" s="114" t="s">
        <v>369</v>
      </c>
      <c r="B481" s="114"/>
      <c r="C481" s="145"/>
      <c r="D481" s="146">
        <f t="shared" ref="D481:H482" si="111">D482</f>
        <v>35000</v>
      </c>
      <c r="E481" s="146">
        <f t="shared" si="111"/>
        <v>0</v>
      </c>
      <c r="F481" s="146">
        <f t="shared" si="111"/>
        <v>0</v>
      </c>
      <c r="G481" s="146">
        <f t="shared" si="111"/>
        <v>0</v>
      </c>
      <c r="H481" s="146">
        <f t="shared" si="111"/>
        <v>0</v>
      </c>
    </row>
    <row r="482" spans="1:8" ht="13.2" x14ac:dyDescent="0.25">
      <c r="A482" s="147" t="s">
        <v>29</v>
      </c>
      <c r="B482" s="147">
        <v>41</v>
      </c>
      <c r="C482" s="147" t="s">
        <v>30</v>
      </c>
      <c r="D482" s="125">
        <f t="shared" si="111"/>
        <v>35000</v>
      </c>
      <c r="E482" s="125">
        <f t="shared" si="111"/>
        <v>0</v>
      </c>
      <c r="F482" s="125">
        <f t="shared" si="111"/>
        <v>0</v>
      </c>
      <c r="G482" s="125">
        <f t="shared" si="111"/>
        <v>0</v>
      </c>
      <c r="H482" s="125">
        <f t="shared" si="111"/>
        <v>0</v>
      </c>
    </row>
    <row r="483" spans="1:8" s="3" customFormat="1" ht="13.2" x14ac:dyDescent="0.25">
      <c r="A483" s="3" t="s">
        <v>31</v>
      </c>
      <c r="B483" s="3">
        <v>41</v>
      </c>
      <c r="C483" s="3" t="s">
        <v>32</v>
      </c>
      <c r="D483" s="4">
        <v>35000</v>
      </c>
      <c r="E483" s="4">
        <v>0</v>
      </c>
      <c r="F483" s="4">
        <v>0</v>
      </c>
      <c r="G483" s="4">
        <v>0</v>
      </c>
      <c r="H483" s="4">
        <v>0</v>
      </c>
    </row>
    <row r="484" spans="1:8" ht="13.2" x14ac:dyDescent="0.25">
      <c r="A484" s="114" t="s">
        <v>366</v>
      </c>
      <c r="B484" s="114"/>
      <c r="C484" s="145"/>
      <c r="D484" s="146">
        <f t="shared" ref="D484:H485" si="112">D485</f>
        <v>25000</v>
      </c>
      <c r="E484" s="146">
        <f t="shared" si="112"/>
        <v>0</v>
      </c>
      <c r="F484" s="146">
        <f t="shared" si="112"/>
        <v>0</v>
      </c>
      <c r="G484" s="146">
        <f t="shared" si="112"/>
        <v>0</v>
      </c>
      <c r="H484" s="146">
        <f t="shared" si="112"/>
        <v>0</v>
      </c>
    </row>
    <row r="485" spans="1:8" ht="13.2" x14ac:dyDescent="0.25">
      <c r="A485" s="147" t="s">
        <v>29</v>
      </c>
      <c r="B485" s="147">
        <v>45</v>
      </c>
      <c r="C485" s="147" t="s">
        <v>30</v>
      </c>
      <c r="D485" s="125">
        <f t="shared" si="112"/>
        <v>25000</v>
      </c>
      <c r="E485" s="125">
        <f t="shared" si="112"/>
        <v>0</v>
      </c>
      <c r="F485" s="125">
        <f t="shared" si="112"/>
        <v>0</v>
      </c>
      <c r="G485" s="125">
        <f t="shared" si="112"/>
        <v>0</v>
      </c>
      <c r="H485" s="125">
        <f t="shared" si="112"/>
        <v>0</v>
      </c>
    </row>
    <row r="486" spans="1:8" s="3" customFormat="1" ht="13.2" x14ac:dyDescent="0.25">
      <c r="A486" s="3" t="s">
        <v>31</v>
      </c>
      <c r="B486" s="3">
        <v>45</v>
      </c>
      <c r="C486" s="3" t="s">
        <v>32</v>
      </c>
      <c r="D486" s="4">
        <v>25000</v>
      </c>
      <c r="E486" s="4">
        <v>0</v>
      </c>
      <c r="F486" s="4">
        <v>0</v>
      </c>
      <c r="G486" s="4">
        <v>0</v>
      </c>
      <c r="H486" s="4">
        <v>0</v>
      </c>
    </row>
    <row r="487" spans="1:8" ht="13.2" x14ac:dyDescent="0.25">
      <c r="A487" s="69" t="s">
        <v>81</v>
      </c>
      <c r="B487" s="69"/>
      <c r="C487" s="141"/>
      <c r="D487" s="142">
        <f>D488</f>
        <v>122400</v>
      </c>
      <c r="E487" s="142">
        <f>E488</f>
        <v>163200</v>
      </c>
      <c r="F487" s="142">
        <f>F488</f>
        <v>0</v>
      </c>
      <c r="G487" s="142">
        <f>G488</f>
        <v>0</v>
      </c>
      <c r="H487" s="142">
        <f>H488</f>
        <v>0</v>
      </c>
    </row>
    <row r="488" spans="1:8" ht="13.2" x14ac:dyDescent="0.25">
      <c r="A488" s="117" t="s">
        <v>74</v>
      </c>
      <c r="B488" s="117"/>
      <c r="C488" s="143"/>
      <c r="D488" s="144">
        <f>D489+D492+D495</f>
        <v>122400</v>
      </c>
      <c r="E488" s="144">
        <f>E489+E492+E495</f>
        <v>163200</v>
      </c>
      <c r="F488" s="144">
        <f>F489+F492+F495</f>
        <v>0</v>
      </c>
      <c r="G488" s="144">
        <f>G489+G492+G495</f>
        <v>0</v>
      </c>
      <c r="H488" s="144">
        <f>H489+H492+H495</f>
        <v>0</v>
      </c>
    </row>
    <row r="489" spans="1:8" s="3" customFormat="1" ht="13.2" x14ac:dyDescent="0.25">
      <c r="A489" s="114" t="s">
        <v>61</v>
      </c>
      <c r="B489" s="114"/>
      <c r="C489" s="114"/>
      <c r="D489" s="115">
        <f t="shared" ref="D489:H490" si="113">D490</f>
        <v>22400</v>
      </c>
      <c r="E489" s="115">
        <f t="shared" si="113"/>
        <v>43200</v>
      </c>
      <c r="F489" s="115">
        <f t="shared" si="113"/>
        <v>0</v>
      </c>
      <c r="G489" s="115">
        <f t="shared" si="113"/>
        <v>0</v>
      </c>
      <c r="H489" s="115">
        <f t="shared" si="113"/>
        <v>0</v>
      </c>
    </row>
    <row r="490" spans="1:8" s="3" customFormat="1" ht="13.2" x14ac:dyDescent="0.25">
      <c r="A490" s="2" t="s">
        <v>29</v>
      </c>
      <c r="B490" s="2">
        <v>11</v>
      </c>
      <c r="C490" s="2" t="s">
        <v>30</v>
      </c>
      <c r="D490" s="6">
        <f t="shared" si="113"/>
        <v>22400</v>
      </c>
      <c r="E490" s="6">
        <f t="shared" si="113"/>
        <v>43200</v>
      </c>
      <c r="F490" s="6">
        <f t="shared" si="113"/>
        <v>0</v>
      </c>
      <c r="G490" s="6">
        <f t="shared" si="113"/>
        <v>0</v>
      </c>
      <c r="H490" s="6">
        <f t="shared" si="113"/>
        <v>0</v>
      </c>
    </row>
    <row r="491" spans="1:8" s="3" customFormat="1" ht="13.2" x14ac:dyDescent="0.25">
      <c r="A491" s="3" t="s">
        <v>31</v>
      </c>
      <c r="B491" s="3">
        <v>11</v>
      </c>
      <c r="C491" s="3" t="s">
        <v>32</v>
      </c>
      <c r="D491" s="7">
        <f>20000+2400</f>
        <v>22400</v>
      </c>
      <c r="E491" s="7">
        <v>43200</v>
      </c>
      <c r="F491" s="7">
        <v>0</v>
      </c>
      <c r="G491" s="7">
        <v>0</v>
      </c>
      <c r="H491" s="7">
        <v>0</v>
      </c>
    </row>
    <row r="492" spans="1:8" ht="13.2" x14ac:dyDescent="0.25">
      <c r="A492" s="114" t="s">
        <v>369</v>
      </c>
      <c r="B492" s="114"/>
      <c r="C492" s="145"/>
      <c r="D492" s="146">
        <f t="shared" ref="D492:H493" si="114">D493</f>
        <v>80000</v>
      </c>
      <c r="E492" s="146">
        <f t="shared" si="114"/>
        <v>80000</v>
      </c>
      <c r="F492" s="146">
        <f t="shared" si="114"/>
        <v>0</v>
      </c>
      <c r="G492" s="146">
        <f t="shared" si="114"/>
        <v>0</v>
      </c>
      <c r="H492" s="146">
        <f t="shared" si="114"/>
        <v>0</v>
      </c>
    </row>
    <row r="493" spans="1:8" ht="13.2" x14ac:dyDescent="0.25">
      <c r="A493" s="147" t="s">
        <v>29</v>
      </c>
      <c r="B493" s="147">
        <v>41</v>
      </c>
      <c r="C493" s="147" t="s">
        <v>30</v>
      </c>
      <c r="D493" s="125">
        <f t="shared" si="114"/>
        <v>80000</v>
      </c>
      <c r="E493" s="125">
        <f t="shared" si="114"/>
        <v>80000</v>
      </c>
      <c r="F493" s="125">
        <f t="shared" si="114"/>
        <v>0</v>
      </c>
      <c r="G493" s="125">
        <f t="shared" si="114"/>
        <v>0</v>
      </c>
      <c r="H493" s="125">
        <f t="shared" si="114"/>
        <v>0</v>
      </c>
    </row>
    <row r="494" spans="1:8" s="3" customFormat="1" ht="13.2" x14ac:dyDescent="0.25">
      <c r="A494" s="3" t="s">
        <v>31</v>
      </c>
      <c r="B494" s="3">
        <v>41</v>
      </c>
      <c r="C494" s="3" t="s">
        <v>32</v>
      </c>
      <c r="D494" s="4">
        <v>80000</v>
      </c>
      <c r="E494" s="4">
        <v>80000</v>
      </c>
      <c r="F494" s="4">
        <v>0</v>
      </c>
      <c r="G494" s="4">
        <v>0</v>
      </c>
      <c r="H494" s="4">
        <v>0</v>
      </c>
    </row>
    <row r="495" spans="1:8" ht="13.2" x14ac:dyDescent="0.25">
      <c r="A495" s="114" t="s">
        <v>366</v>
      </c>
      <c r="B495" s="114"/>
      <c r="C495" s="145"/>
      <c r="D495" s="146">
        <f t="shared" ref="D495:H496" si="115">D496</f>
        <v>20000</v>
      </c>
      <c r="E495" s="146">
        <f t="shared" si="115"/>
        <v>40000</v>
      </c>
      <c r="F495" s="146">
        <f t="shared" si="115"/>
        <v>0</v>
      </c>
      <c r="G495" s="146">
        <f t="shared" si="115"/>
        <v>0</v>
      </c>
      <c r="H495" s="146">
        <f t="shared" si="115"/>
        <v>0</v>
      </c>
    </row>
    <row r="496" spans="1:8" ht="13.2" x14ac:dyDescent="0.25">
      <c r="A496" s="147" t="s">
        <v>29</v>
      </c>
      <c r="B496" s="147">
        <v>45</v>
      </c>
      <c r="C496" s="147" t="s">
        <v>30</v>
      </c>
      <c r="D496" s="125">
        <f t="shared" si="115"/>
        <v>20000</v>
      </c>
      <c r="E496" s="125">
        <f t="shared" si="115"/>
        <v>40000</v>
      </c>
      <c r="F496" s="125">
        <f t="shared" si="115"/>
        <v>0</v>
      </c>
      <c r="G496" s="125">
        <f t="shared" si="115"/>
        <v>0</v>
      </c>
      <c r="H496" s="125">
        <f t="shared" si="115"/>
        <v>0</v>
      </c>
    </row>
    <row r="497" spans="1:8" s="3" customFormat="1" ht="13.2" x14ac:dyDescent="0.25">
      <c r="A497" s="3" t="s">
        <v>31</v>
      </c>
      <c r="B497" s="3">
        <v>45</v>
      </c>
      <c r="C497" s="3" t="s">
        <v>32</v>
      </c>
      <c r="D497" s="4">
        <v>20000</v>
      </c>
      <c r="E497" s="4">
        <v>40000</v>
      </c>
      <c r="F497" s="4">
        <v>0</v>
      </c>
      <c r="G497" s="4">
        <v>0</v>
      </c>
      <c r="H497" s="4">
        <v>0</v>
      </c>
    </row>
    <row r="498" spans="1:8" ht="13.2" x14ac:dyDescent="0.25">
      <c r="A498" s="69" t="s">
        <v>405</v>
      </c>
      <c r="B498" s="69"/>
      <c r="C498" s="141"/>
      <c r="D498" s="142">
        <f>D499</f>
        <v>26600</v>
      </c>
      <c r="E498" s="142">
        <f>E499</f>
        <v>30600</v>
      </c>
      <c r="F498" s="142">
        <f>F499</f>
        <v>30600</v>
      </c>
      <c r="G498" s="142">
        <f>G499</f>
        <v>45000</v>
      </c>
      <c r="H498" s="142">
        <f>H499</f>
        <v>45000</v>
      </c>
    </row>
    <row r="499" spans="1:8" ht="13.2" x14ac:dyDescent="0.25">
      <c r="A499" s="117" t="s">
        <v>74</v>
      </c>
      <c r="B499" s="117"/>
      <c r="C499" s="143"/>
      <c r="D499" s="144">
        <f>D500+D503+D506</f>
        <v>26600</v>
      </c>
      <c r="E499" s="144">
        <f>E500+E503+E506</f>
        <v>30600</v>
      </c>
      <c r="F499" s="144">
        <f>F500+F503+F506</f>
        <v>30600</v>
      </c>
      <c r="G499" s="144">
        <f>G500+G503+G506</f>
        <v>45000</v>
      </c>
      <c r="H499" s="144">
        <f>H500+H503+H506</f>
        <v>45000</v>
      </c>
    </row>
    <row r="500" spans="1:8" ht="13.2" x14ac:dyDescent="0.25">
      <c r="A500" s="145" t="s">
        <v>382</v>
      </c>
      <c r="B500" s="145"/>
      <c r="C500" s="145"/>
      <c r="D500" s="146">
        <f t="shared" ref="D500:H501" si="116">D501</f>
        <v>10000</v>
      </c>
      <c r="E500" s="146">
        <f t="shared" si="116"/>
        <v>14600</v>
      </c>
      <c r="F500" s="146">
        <f t="shared" si="116"/>
        <v>14600</v>
      </c>
      <c r="G500" s="146">
        <f t="shared" si="116"/>
        <v>15000</v>
      </c>
      <c r="H500" s="146">
        <f t="shared" si="116"/>
        <v>15000</v>
      </c>
    </row>
    <row r="501" spans="1:8" ht="13.2" x14ac:dyDescent="0.25">
      <c r="A501" s="147" t="s">
        <v>29</v>
      </c>
      <c r="B501" s="147">
        <v>33</v>
      </c>
      <c r="C501" s="147" t="s">
        <v>30</v>
      </c>
      <c r="D501" s="125">
        <f t="shared" si="116"/>
        <v>10000</v>
      </c>
      <c r="E501" s="125">
        <f t="shared" si="116"/>
        <v>14600</v>
      </c>
      <c r="F501" s="125">
        <f t="shared" si="116"/>
        <v>14600</v>
      </c>
      <c r="G501" s="125">
        <f t="shared" si="116"/>
        <v>15000</v>
      </c>
      <c r="H501" s="125">
        <f t="shared" si="116"/>
        <v>15000</v>
      </c>
    </row>
    <row r="502" spans="1:8" s="3" customFormat="1" ht="13.2" x14ac:dyDescent="0.25">
      <c r="A502" s="3" t="s">
        <v>31</v>
      </c>
      <c r="B502" s="3">
        <v>33</v>
      </c>
      <c r="C502" s="3" t="s">
        <v>32</v>
      </c>
      <c r="D502" s="4">
        <v>10000</v>
      </c>
      <c r="E502" s="4">
        <v>14600</v>
      </c>
      <c r="F502" s="7">
        <v>14600</v>
      </c>
      <c r="G502" s="7">
        <v>15000</v>
      </c>
      <c r="H502" s="7">
        <v>15000</v>
      </c>
    </row>
    <row r="503" spans="1:8" ht="13.2" x14ac:dyDescent="0.25">
      <c r="A503" s="114" t="s">
        <v>369</v>
      </c>
      <c r="B503" s="114"/>
      <c r="C503" s="145"/>
      <c r="D503" s="146">
        <f t="shared" ref="D503:H504" si="117">D504</f>
        <v>16600</v>
      </c>
      <c r="E503" s="146">
        <f t="shared" si="117"/>
        <v>16000</v>
      </c>
      <c r="F503" s="146">
        <f t="shared" si="117"/>
        <v>16000</v>
      </c>
      <c r="G503" s="146">
        <f t="shared" si="117"/>
        <v>15000</v>
      </c>
      <c r="H503" s="146">
        <f t="shared" si="117"/>
        <v>15000</v>
      </c>
    </row>
    <row r="504" spans="1:8" ht="13.2" x14ac:dyDescent="0.25">
      <c r="A504" s="147" t="s">
        <v>29</v>
      </c>
      <c r="B504" s="147">
        <v>41</v>
      </c>
      <c r="C504" s="147" t="s">
        <v>30</v>
      </c>
      <c r="D504" s="125">
        <f t="shared" si="117"/>
        <v>16600</v>
      </c>
      <c r="E504" s="125">
        <f t="shared" si="117"/>
        <v>16000</v>
      </c>
      <c r="F504" s="125">
        <f t="shared" si="117"/>
        <v>16000</v>
      </c>
      <c r="G504" s="125">
        <f t="shared" si="117"/>
        <v>15000</v>
      </c>
      <c r="H504" s="125">
        <f t="shared" si="117"/>
        <v>15000</v>
      </c>
    </row>
    <row r="505" spans="1:8" s="3" customFormat="1" ht="13.2" x14ac:dyDescent="0.25">
      <c r="A505" s="3" t="s">
        <v>31</v>
      </c>
      <c r="B505" s="3">
        <v>41</v>
      </c>
      <c r="C505" s="3" t="s">
        <v>32</v>
      </c>
      <c r="D505" s="4">
        <v>16600</v>
      </c>
      <c r="E505" s="4">
        <v>16000</v>
      </c>
      <c r="F505" s="7">
        <v>16000</v>
      </c>
      <c r="G505" s="7">
        <v>15000</v>
      </c>
      <c r="H505" s="7">
        <v>15000</v>
      </c>
    </row>
    <row r="506" spans="1:8" ht="13.2" x14ac:dyDescent="0.25">
      <c r="A506" s="114" t="s">
        <v>366</v>
      </c>
      <c r="B506" s="114"/>
      <c r="C506" s="145"/>
      <c r="D506" s="146">
        <f t="shared" ref="D506:H507" si="118">D507</f>
        <v>0</v>
      </c>
      <c r="E506" s="146">
        <f t="shared" si="118"/>
        <v>0</v>
      </c>
      <c r="F506" s="146">
        <f t="shared" si="118"/>
        <v>0</v>
      </c>
      <c r="G506" s="146">
        <f t="shared" si="118"/>
        <v>15000</v>
      </c>
      <c r="H506" s="146">
        <f t="shared" si="118"/>
        <v>15000</v>
      </c>
    </row>
    <row r="507" spans="1:8" ht="13.2" x14ac:dyDescent="0.25">
      <c r="A507" s="147" t="s">
        <v>29</v>
      </c>
      <c r="B507" s="147">
        <v>45</v>
      </c>
      <c r="C507" s="147" t="s">
        <v>30</v>
      </c>
      <c r="D507" s="125">
        <f t="shared" si="118"/>
        <v>0</v>
      </c>
      <c r="E507" s="125">
        <f t="shared" si="118"/>
        <v>0</v>
      </c>
      <c r="F507" s="125">
        <f t="shared" si="118"/>
        <v>0</v>
      </c>
      <c r="G507" s="125">
        <f t="shared" si="118"/>
        <v>15000</v>
      </c>
      <c r="H507" s="125">
        <f t="shared" si="118"/>
        <v>15000</v>
      </c>
    </row>
    <row r="508" spans="1:8" s="3" customFormat="1" ht="13.2" x14ac:dyDescent="0.25">
      <c r="A508" s="3" t="s">
        <v>31</v>
      </c>
      <c r="B508" s="3">
        <v>45</v>
      </c>
      <c r="C508" s="3" t="s">
        <v>32</v>
      </c>
      <c r="D508" s="4">
        <v>0</v>
      </c>
      <c r="E508" s="4">
        <v>0</v>
      </c>
      <c r="F508" s="7">
        <v>0</v>
      </c>
      <c r="G508" s="7">
        <v>15000</v>
      </c>
      <c r="H508" s="7">
        <v>15000</v>
      </c>
    </row>
    <row r="509" spans="1:8" s="3" customFormat="1" ht="13.2" x14ac:dyDescent="0.25">
      <c r="A509" s="69" t="s">
        <v>347</v>
      </c>
      <c r="B509" s="69"/>
      <c r="C509" s="69"/>
      <c r="D509" s="116">
        <f>D510</f>
        <v>0</v>
      </c>
      <c r="E509" s="116">
        <f>E510</f>
        <v>45900</v>
      </c>
      <c r="F509" s="116">
        <f>F510</f>
        <v>51500</v>
      </c>
      <c r="G509" s="116">
        <f>G510</f>
        <v>51500</v>
      </c>
      <c r="H509" s="116">
        <f>H510</f>
        <v>51500</v>
      </c>
    </row>
    <row r="510" spans="1:8" s="3" customFormat="1" ht="13.2" x14ac:dyDescent="0.25">
      <c r="A510" s="117" t="s">
        <v>74</v>
      </c>
      <c r="B510" s="117"/>
      <c r="C510" s="117"/>
      <c r="D510" s="118">
        <f>D511+D514+D517</f>
        <v>0</v>
      </c>
      <c r="E510" s="118">
        <f>E511+E514+E517</f>
        <v>45900</v>
      </c>
      <c r="F510" s="118">
        <f>F511+F514+F517</f>
        <v>51500</v>
      </c>
      <c r="G510" s="118">
        <f>G511+G514+G517</f>
        <v>51500</v>
      </c>
      <c r="H510" s="118">
        <f>H511+H514+H517</f>
        <v>51500</v>
      </c>
    </row>
    <row r="511" spans="1:8" s="3" customFormat="1" ht="13.2" x14ac:dyDescent="0.25">
      <c r="A511" s="114" t="s">
        <v>61</v>
      </c>
      <c r="B511" s="114"/>
      <c r="C511" s="114"/>
      <c r="D511" s="115">
        <f t="shared" ref="D511:H512" si="119">D512</f>
        <v>0</v>
      </c>
      <c r="E511" s="115">
        <f t="shared" si="119"/>
        <v>7900</v>
      </c>
      <c r="F511" s="115">
        <f t="shared" si="119"/>
        <v>21500</v>
      </c>
      <c r="G511" s="115">
        <f t="shared" si="119"/>
        <v>21500</v>
      </c>
      <c r="H511" s="115">
        <f t="shared" si="119"/>
        <v>21500</v>
      </c>
    </row>
    <row r="512" spans="1:8" s="3" customFormat="1" ht="13.2" x14ac:dyDescent="0.25">
      <c r="A512" s="2" t="s">
        <v>29</v>
      </c>
      <c r="B512" s="2">
        <v>11</v>
      </c>
      <c r="C512" s="2" t="s">
        <v>30</v>
      </c>
      <c r="D512" s="6">
        <f t="shared" si="119"/>
        <v>0</v>
      </c>
      <c r="E512" s="6">
        <f t="shared" si="119"/>
        <v>7900</v>
      </c>
      <c r="F512" s="6">
        <f t="shared" si="119"/>
        <v>21500</v>
      </c>
      <c r="G512" s="6">
        <f t="shared" si="119"/>
        <v>21500</v>
      </c>
      <c r="H512" s="6">
        <f t="shared" si="119"/>
        <v>21500</v>
      </c>
    </row>
    <row r="513" spans="1:8" s="3" customFormat="1" ht="13.2" x14ac:dyDescent="0.25">
      <c r="A513" s="3" t="s">
        <v>31</v>
      </c>
      <c r="B513" s="3">
        <v>11</v>
      </c>
      <c r="C513" s="3" t="s">
        <v>32</v>
      </c>
      <c r="D513" s="7">
        <v>0</v>
      </c>
      <c r="E513" s="7">
        <v>7900</v>
      </c>
      <c r="F513" s="7">
        <v>21500</v>
      </c>
      <c r="G513" s="7">
        <v>21500</v>
      </c>
      <c r="H513" s="7">
        <v>21500</v>
      </c>
    </row>
    <row r="514" spans="1:8" s="3" customFormat="1" ht="13.2" x14ac:dyDescent="0.25">
      <c r="A514" s="114" t="s">
        <v>369</v>
      </c>
      <c r="B514" s="114"/>
      <c r="C514" s="114"/>
      <c r="D514" s="115">
        <f t="shared" ref="D514:H515" si="120">D515</f>
        <v>0</v>
      </c>
      <c r="E514" s="115">
        <f t="shared" si="120"/>
        <v>20000</v>
      </c>
      <c r="F514" s="115">
        <f t="shared" si="120"/>
        <v>20000</v>
      </c>
      <c r="G514" s="115">
        <f t="shared" si="120"/>
        <v>20000</v>
      </c>
      <c r="H514" s="115">
        <f t="shared" si="120"/>
        <v>20000</v>
      </c>
    </row>
    <row r="515" spans="1:8" s="3" customFormat="1" ht="13.2" x14ac:dyDescent="0.25">
      <c r="A515" s="2" t="s">
        <v>29</v>
      </c>
      <c r="B515" s="2">
        <v>41</v>
      </c>
      <c r="C515" s="2" t="s">
        <v>30</v>
      </c>
      <c r="D515" s="6">
        <f t="shared" si="120"/>
        <v>0</v>
      </c>
      <c r="E515" s="6">
        <f t="shared" si="120"/>
        <v>20000</v>
      </c>
      <c r="F515" s="6">
        <f t="shared" si="120"/>
        <v>20000</v>
      </c>
      <c r="G515" s="6">
        <f t="shared" si="120"/>
        <v>20000</v>
      </c>
      <c r="H515" s="6">
        <f t="shared" si="120"/>
        <v>20000</v>
      </c>
    </row>
    <row r="516" spans="1:8" s="3" customFormat="1" ht="13.2" x14ac:dyDescent="0.25">
      <c r="A516" s="3" t="s">
        <v>31</v>
      </c>
      <c r="B516" s="3">
        <v>41</v>
      </c>
      <c r="C516" s="3" t="s">
        <v>32</v>
      </c>
      <c r="D516" s="7">
        <v>0</v>
      </c>
      <c r="E516" s="7">
        <v>20000</v>
      </c>
      <c r="F516" s="7">
        <v>20000</v>
      </c>
      <c r="G516" s="7">
        <v>20000</v>
      </c>
      <c r="H516" s="7">
        <v>20000</v>
      </c>
    </row>
    <row r="517" spans="1:8" s="3" customFormat="1" ht="13.2" x14ac:dyDescent="0.25">
      <c r="A517" s="114" t="s">
        <v>366</v>
      </c>
      <c r="B517" s="114"/>
      <c r="C517" s="114"/>
      <c r="D517" s="115">
        <f t="shared" ref="D517:H518" si="121">D518</f>
        <v>0</v>
      </c>
      <c r="E517" s="115">
        <f t="shared" si="121"/>
        <v>18000</v>
      </c>
      <c r="F517" s="115">
        <f t="shared" si="121"/>
        <v>10000</v>
      </c>
      <c r="G517" s="115">
        <f t="shared" si="121"/>
        <v>10000</v>
      </c>
      <c r="H517" s="115">
        <f t="shared" si="121"/>
        <v>10000</v>
      </c>
    </row>
    <row r="518" spans="1:8" s="3" customFormat="1" ht="13.2" x14ac:dyDescent="0.25">
      <c r="A518" s="2" t="s">
        <v>29</v>
      </c>
      <c r="B518" s="2">
        <v>45</v>
      </c>
      <c r="C518" s="2" t="s">
        <v>30</v>
      </c>
      <c r="D518" s="6">
        <f t="shared" si="121"/>
        <v>0</v>
      </c>
      <c r="E518" s="6">
        <f t="shared" si="121"/>
        <v>18000</v>
      </c>
      <c r="F518" s="6">
        <f t="shared" si="121"/>
        <v>10000</v>
      </c>
      <c r="G518" s="6">
        <f t="shared" si="121"/>
        <v>10000</v>
      </c>
      <c r="H518" s="6">
        <f t="shared" si="121"/>
        <v>10000</v>
      </c>
    </row>
    <row r="519" spans="1:8" s="3" customFormat="1" ht="13.2" x14ac:dyDescent="0.25">
      <c r="A519" s="3" t="s">
        <v>31</v>
      </c>
      <c r="B519" s="3">
        <v>45</v>
      </c>
      <c r="C519" s="3" t="s">
        <v>32</v>
      </c>
      <c r="D519" s="7">
        <v>0</v>
      </c>
      <c r="E519" s="7">
        <v>18000</v>
      </c>
      <c r="F519" s="7">
        <v>10000</v>
      </c>
      <c r="G519" s="7">
        <v>10000</v>
      </c>
      <c r="H519" s="7">
        <v>10000</v>
      </c>
    </row>
    <row r="520" spans="1:8" s="3" customFormat="1" ht="13.2" x14ac:dyDescent="0.25">
      <c r="A520" s="69" t="s">
        <v>352</v>
      </c>
      <c r="B520" s="69"/>
      <c r="C520" s="69"/>
      <c r="D520" s="116">
        <f>D521</f>
        <v>0</v>
      </c>
      <c r="E520" s="116">
        <f>E521</f>
        <v>14000</v>
      </c>
      <c r="F520" s="116">
        <f>F521</f>
        <v>14000</v>
      </c>
      <c r="G520" s="116">
        <f>G521</f>
        <v>14000</v>
      </c>
      <c r="H520" s="116">
        <f>H521</f>
        <v>14000</v>
      </c>
    </row>
    <row r="521" spans="1:8" s="3" customFormat="1" ht="13.2" x14ac:dyDescent="0.25">
      <c r="A521" s="117" t="s">
        <v>74</v>
      </c>
      <c r="B521" s="117"/>
      <c r="C521" s="117"/>
      <c r="D521" s="118">
        <f>D522+D525+D528</f>
        <v>0</v>
      </c>
      <c r="E521" s="118">
        <f>E522+E525+E528</f>
        <v>14000</v>
      </c>
      <c r="F521" s="118">
        <f>F522+F525+F528</f>
        <v>14000</v>
      </c>
      <c r="G521" s="118">
        <f>G522+G525+G528</f>
        <v>14000</v>
      </c>
      <c r="H521" s="118">
        <f>H522+H525+H528</f>
        <v>14000</v>
      </c>
    </row>
    <row r="522" spans="1:8" s="3" customFormat="1" ht="13.2" x14ac:dyDescent="0.25">
      <c r="A522" s="114" t="s">
        <v>61</v>
      </c>
      <c r="B522" s="114"/>
      <c r="C522" s="114"/>
      <c r="D522" s="115">
        <f t="shared" ref="D522:H523" si="122">D523</f>
        <v>0</v>
      </c>
      <c r="E522" s="115">
        <f t="shared" si="122"/>
        <v>2000</v>
      </c>
      <c r="F522" s="115">
        <f t="shared" si="122"/>
        <v>2000</v>
      </c>
      <c r="G522" s="115">
        <f t="shared" si="122"/>
        <v>2000</v>
      </c>
      <c r="H522" s="115">
        <f t="shared" si="122"/>
        <v>2000</v>
      </c>
    </row>
    <row r="523" spans="1:8" s="3" customFormat="1" ht="13.2" x14ac:dyDescent="0.25">
      <c r="A523" s="2" t="s">
        <v>29</v>
      </c>
      <c r="B523" s="2">
        <v>11</v>
      </c>
      <c r="C523" s="2" t="s">
        <v>30</v>
      </c>
      <c r="D523" s="6">
        <f t="shared" si="122"/>
        <v>0</v>
      </c>
      <c r="E523" s="6">
        <f t="shared" si="122"/>
        <v>2000</v>
      </c>
      <c r="F523" s="6">
        <f t="shared" si="122"/>
        <v>2000</v>
      </c>
      <c r="G523" s="6">
        <f t="shared" si="122"/>
        <v>2000</v>
      </c>
      <c r="H523" s="6">
        <f t="shared" si="122"/>
        <v>2000</v>
      </c>
    </row>
    <row r="524" spans="1:8" s="3" customFormat="1" ht="13.2" x14ac:dyDescent="0.25">
      <c r="A524" s="3" t="s">
        <v>31</v>
      </c>
      <c r="B524" s="3">
        <v>11</v>
      </c>
      <c r="C524" s="3" t="s">
        <v>32</v>
      </c>
      <c r="D524" s="7">
        <v>0</v>
      </c>
      <c r="E524" s="7">
        <v>2000</v>
      </c>
      <c r="F524" s="7">
        <v>2000</v>
      </c>
      <c r="G524" s="7">
        <v>2000</v>
      </c>
      <c r="H524" s="7">
        <v>2000</v>
      </c>
    </row>
    <row r="525" spans="1:8" s="3" customFormat="1" ht="13.2" x14ac:dyDescent="0.25">
      <c r="A525" s="114" t="s">
        <v>369</v>
      </c>
      <c r="B525" s="114"/>
      <c r="C525" s="114"/>
      <c r="D525" s="115">
        <f t="shared" ref="D525:H526" si="123">D526</f>
        <v>0</v>
      </c>
      <c r="E525" s="115">
        <f t="shared" si="123"/>
        <v>7000</v>
      </c>
      <c r="F525" s="115">
        <f t="shared" si="123"/>
        <v>7000</v>
      </c>
      <c r="G525" s="115">
        <f t="shared" si="123"/>
        <v>7000</v>
      </c>
      <c r="H525" s="115">
        <f t="shared" si="123"/>
        <v>7000</v>
      </c>
    </row>
    <row r="526" spans="1:8" s="3" customFormat="1" ht="13.2" x14ac:dyDescent="0.25">
      <c r="A526" s="2" t="s">
        <v>29</v>
      </c>
      <c r="B526" s="2">
        <v>41</v>
      </c>
      <c r="C526" s="2" t="s">
        <v>30</v>
      </c>
      <c r="D526" s="6">
        <f t="shared" si="123"/>
        <v>0</v>
      </c>
      <c r="E526" s="6">
        <f t="shared" si="123"/>
        <v>7000</v>
      </c>
      <c r="F526" s="6">
        <f t="shared" si="123"/>
        <v>7000</v>
      </c>
      <c r="G526" s="6">
        <f t="shared" si="123"/>
        <v>7000</v>
      </c>
      <c r="H526" s="6">
        <f t="shared" si="123"/>
        <v>7000</v>
      </c>
    </row>
    <row r="527" spans="1:8" s="3" customFormat="1" ht="13.2" x14ac:dyDescent="0.25">
      <c r="A527" s="3" t="s">
        <v>31</v>
      </c>
      <c r="B527" s="3">
        <v>41</v>
      </c>
      <c r="C527" s="3" t="s">
        <v>32</v>
      </c>
      <c r="D527" s="7">
        <v>0</v>
      </c>
      <c r="E527" s="7">
        <v>7000</v>
      </c>
      <c r="F527" s="7">
        <v>7000</v>
      </c>
      <c r="G527" s="7">
        <v>7000</v>
      </c>
      <c r="H527" s="7">
        <v>7000</v>
      </c>
    </row>
    <row r="528" spans="1:8" s="3" customFormat="1" ht="13.2" x14ac:dyDescent="0.25">
      <c r="A528" s="114" t="s">
        <v>366</v>
      </c>
      <c r="B528" s="114"/>
      <c r="C528" s="114"/>
      <c r="D528" s="115">
        <f t="shared" ref="D528:H529" si="124">D529</f>
        <v>0</v>
      </c>
      <c r="E528" s="115">
        <f t="shared" si="124"/>
        <v>5000</v>
      </c>
      <c r="F528" s="115">
        <f t="shared" si="124"/>
        <v>5000</v>
      </c>
      <c r="G528" s="115">
        <f t="shared" si="124"/>
        <v>5000</v>
      </c>
      <c r="H528" s="115">
        <f t="shared" si="124"/>
        <v>5000</v>
      </c>
    </row>
    <row r="529" spans="1:8" s="3" customFormat="1" ht="13.2" x14ac:dyDescent="0.25">
      <c r="A529" s="2" t="s">
        <v>29</v>
      </c>
      <c r="B529" s="2">
        <v>45</v>
      </c>
      <c r="C529" s="2" t="s">
        <v>30</v>
      </c>
      <c r="D529" s="6">
        <f t="shared" si="124"/>
        <v>0</v>
      </c>
      <c r="E529" s="6">
        <f t="shared" si="124"/>
        <v>5000</v>
      </c>
      <c r="F529" s="6">
        <f t="shared" si="124"/>
        <v>5000</v>
      </c>
      <c r="G529" s="6">
        <f t="shared" si="124"/>
        <v>5000</v>
      </c>
      <c r="H529" s="6">
        <f t="shared" si="124"/>
        <v>5000</v>
      </c>
    </row>
    <row r="530" spans="1:8" s="3" customFormat="1" ht="13.2" x14ac:dyDescent="0.25">
      <c r="A530" s="3" t="s">
        <v>31</v>
      </c>
      <c r="B530" s="3">
        <v>45</v>
      </c>
      <c r="C530" s="3" t="s">
        <v>32</v>
      </c>
      <c r="D530" s="7">
        <v>0</v>
      </c>
      <c r="E530" s="7">
        <v>5000</v>
      </c>
      <c r="F530" s="7">
        <v>5000</v>
      </c>
      <c r="G530" s="7">
        <v>5000</v>
      </c>
      <c r="H530" s="7">
        <v>5000</v>
      </c>
    </row>
    <row r="531" spans="1:8" s="3" customFormat="1" ht="13.2" x14ac:dyDescent="0.25">
      <c r="A531" s="69" t="s">
        <v>353</v>
      </c>
      <c r="B531" s="69"/>
      <c r="C531" s="69"/>
      <c r="D531" s="116">
        <f>D532</f>
        <v>0</v>
      </c>
      <c r="E531" s="116">
        <f>E532</f>
        <v>26000</v>
      </c>
      <c r="F531" s="116">
        <f>F532</f>
        <v>50000</v>
      </c>
      <c r="G531" s="116">
        <f>G532</f>
        <v>0</v>
      </c>
      <c r="H531" s="116">
        <f>H532</f>
        <v>0</v>
      </c>
    </row>
    <row r="532" spans="1:8" s="3" customFormat="1" ht="13.2" x14ac:dyDescent="0.25">
      <c r="A532" s="117" t="s">
        <v>74</v>
      </c>
      <c r="B532" s="117"/>
      <c r="C532" s="117"/>
      <c r="D532" s="118">
        <f>D533+D536+D539</f>
        <v>0</v>
      </c>
      <c r="E532" s="118">
        <f>E533+E536+E539</f>
        <v>26000</v>
      </c>
      <c r="F532" s="118">
        <f>F533+F536+F539</f>
        <v>50000</v>
      </c>
      <c r="G532" s="118">
        <f>G533+G536+G539</f>
        <v>0</v>
      </c>
      <c r="H532" s="118">
        <f>H533+H536+H539</f>
        <v>0</v>
      </c>
    </row>
    <row r="533" spans="1:8" s="3" customFormat="1" ht="13.2" x14ac:dyDescent="0.25">
      <c r="A533" s="114" t="s">
        <v>61</v>
      </c>
      <c r="B533" s="114"/>
      <c r="C533" s="114"/>
      <c r="D533" s="115">
        <f t="shared" ref="D533:H534" si="125">D534</f>
        <v>0</v>
      </c>
      <c r="E533" s="115">
        <f t="shared" si="125"/>
        <v>5000</v>
      </c>
      <c r="F533" s="115">
        <f t="shared" si="125"/>
        <v>5000</v>
      </c>
      <c r="G533" s="115">
        <f t="shared" si="125"/>
        <v>0</v>
      </c>
      <c r="H533" s="115">
        <f t="shared" si="125"/>
        <v>0</v>
      </c>
    </row>
    <row r="534" spans="1:8" s="3" customFormat="1" ht="13.2" x14ac:dyDescent="0.25">
      <c r="A534" s="2" t="s">
        <v>29</v>
      </c>
      <c r="B534" s="2">
        <v>11</v>
      </c>
      <c r="C534" s="2" t="s">
        <v>30</v>
      </c>
      <c r="D534" s="6">
        <f t="shared" si="125"/>
        <v>0</v>
      </c>
      <c r="E534" s="6">
        <f t="shared" si="125"/>
        <v>5000</v>
      </c>
      <c r="F534" s="6">
        <f t="shared" si="125"/>
        <v>5000</v>
      </c>
      <c r="G534" s="6">
        <f t="shared" si="125"/>
        <v>0</v>
      </c>
      <c r="H534" s="6">
        <f t="shared" si="125"/>
        <v>0</v>
      </c>
    </row>
    <row r="535" spans="1:8" s="3" customFormat="1" ht="13.2" x14ac:dyDescent="0.25">
      <c r="A535" s="3" t="s">
        <v>31</v>
      </c>
      <c r="B535" s="3">
        <v>11</v>
      </c>
      <c r="C535" s="3" t="s">
        <v>32</v>
      </c>
      <c r="D535" s="7">
        <v>0</v>
      </c>
      <c r="E535" s="7">
        <v>5000</v>
      </c>
      <c r="F535" s="7">
        <v>5000</v>
      </c>
      <c r="G535" s="7">
        <v>0</v>
      </c>
      <c r="H535" s="7">
        <v>0</v>
      </c>
    </row>
    <row r="536" spans="1:8" s="3" customFormat="1" ht="13.2" x14ac:dyDescent="0.25">
      <c r="A536" s="114" t="s">
        <v>369</v>
      </c>
      <c r="B536" s="114"/>
      <c r="C536" s="114"/>
      <c r="D536" s="115">
        <f t="shared" ref="D536:H537" si="126">D537</f>
        <v>0</v>
      </c>
      <c r="E536" s="115">
        <f t="shared" si="126"/>
        <v>16000</v>
      </c>
      <c r="F536" s="115">
        <f t="shared" si="126"/>
        <v>15000</v>
      </c>
      <c r="G536" s="115">
        <f t="shared" si="126"/>
        <v>0</v>
      </c>
      <c r="H536" s="115">
        <f t="shared" si="126"/>
        <v>0</v>
      </c>
    </row>
    <row r="537" spans="1:8" s="3" customFormat="1" ht="13.2" x14ac:dyDescent="0.25">
      <c r="A537" s="2" t="s">
        <v>29</v>
      </c>
      <c r="B537" s="2">
        <v>41</v>
      </c>
      <c r="C537" s="2" t="s">
        <v>30</v>
      </c>
      <c r="D537" s="6">
        <f t="shared" si="126"/>
        <v>0</v>
      </c>
      <c r="E537" s="6">
        <f t="shared" si="126"/>
        <v>16000</v>
      </c>
      <c r="F537" s="6">
        <f t="shared" si="126"/>
        <v>15000</v>
      </c>
      <c r="G537" s="6">
        <f t="shared" si="126"/>
        <v>0</v>
      </c>
      <c r="H537" s="6">
        <f t="shared" si="126"/>
        <v>0</v>
      </c>
    </row>
    <row r="538" spans="1:8" s="3" customFormat="1" ht="13.2" x14ac:dyDescent="0.25">
      <c r="A538" s="3" t="s">
        <v>31</v>
      </c>
      <c r="B538" s="3">
        <v>41</v>
      </c>
      <c r="C538" s="3" t="s">
        <v>32</v>
      </c>
      <c r="D538" s="7">
        <v>0</v>
      </c>
      <c r="E538" s="7">
        <v>16000</v>
      </c>
      <c r="F538" s="7">
        <v>15000</v>
      </c>
      <c r="G538" s="7">
        <v>0</v>
      </c>
      <c r="H538" s="7">
        <v>0</v>
      </c>
    </row>
    <row r="539" spans="1:8" s="3" customFormat="1" ht="13.2" x14ac:dyDescent="0.25">
      <c r="A539" s="114" t="s">
        <v>366</v>
      </c>
      <c r="B539" s="114"/>
      <c r="C539" s="114"/>
      <c r="D539" s="115">
        <f t="shared" ref="D539:H540" si="127">D540</f>
        <v>0</v>
      </c>
      <c r="E539" s="115">
        <f t="shared" si="127"/>
        <v>5000</v>
      </c>
      <c r="F539" s="115">
        <f t="shared" si="127"/>
        <v>30000</v>
      </c>
      <c r="G539" s="115">
        <f t="shared" si="127"/>
        <v>0</v>
      </c>
      <c r="H539" s="115">
        <f t="shared" si="127"/>
        <v>0</v>
      </c>
    </row>
    <row r="540" spans="1:8" s="3" customFormat="1" ht="13.2" x14ac:dyDescent="0.25">
      <c r="A540" s="2" t="s">
        <v>29</v>
      </c>
      <c r="B540" s="2">
        <v>45</v>
      </c>
      <c r="C540" s="2" t="s">
        <v>30</v>
      </c>
      <c r="D540" s="6">
        <f t="shared" si="127"/>
        <v>0</v>
      </c>
      <c r="E540" s="6">
        <f t="shared" si="127"/>
        <v>5000</v>
      </c>
      <c r="F540" s="6">
        <f t="shared" si="127"/>
        <v>30000</v>
      </c>
      <c r="G540" s="6">
        <f t="shared" si="127"/>
        <v>0</v>
      </c>
      <c r="H540" s="6">
        <f t="shared" si="127"/>
        <v>0</v>
      </c>
    </row>
    <row r="541" spans="1:8" s="3" customFormat="1" ht="13.2" x14ac:dyDescent="0.25">
      <c r="A541" s="3" t="s">
        <v>31</v>
      </c>
      <c r="B541" s="3">
        <v>45</v>
      </c>
      <c r="C541" s="3" t="s">
        <v>32</v>
      </c>
      <c r="D541" s="7">
        <v>0</v>
      </c>
      <c r="E541" s="7">
        <v>5000</v>
      </c>
      <c r="F541" s="7">
        <v>30000</v>
      </c>
      <c r="G541" s="7">
        <v>0</v>
      </c>
      <c r="H541" s="7">
        <v>0</v>
      </c>
    </row>
    <row r="542" spans="1:8" s="3" customFormat="1" ht="13.2" x14ac:dyDescent="0.25">
      <c r="A542" s="69" t="s">
        <v>354</v>
      </c>
      <c r="B542" s="69"/>
      <c r="C542" s="69"/>
      <c r="D542" s="116">
        <f>D543</f>
        <v>0</v>
      </c>
      <c r="E542" s="116">
        <f>E543</f>
        <v>33000</v>
      </c>
      <c r="F542" s="116">
        <f>F543</f>
        <v>0</v>
      </c>
      <c r="G542" s="116">
        <f>G543</f>
        <v>0</v>
      </c>
      <c r="H542" s="116">
        <f>H543</f>
        <v>0</v>
      </c>
    </row>
    <row r="543" spans="1:8" s="3" customFormat="1" ht="13.2" x14ac:dyDescent="0.25">
      <c r="A543" s="117" t="s">
        <v>74</v>
      </c>
      <c r="B543" s="117"/>
      <c r="C543" s="117"/>
      <c r="D543" s="118">
        <f>D544+D547+D550</f>
        <v>0</v>
      </c>
      <c r="E543" s="118">
        <f>E544+E547+E550</f>
        <v>33000</v>
      </c>
      <c r="F543" s="118">
        <f>F544+F547+F550</f>
        <v>0</v>
      </c>
      <c r="G543" s="118">
        <f>G544+G547+G550</f>
        <v>0</v>
      </c>
      <c r="H543" s="118">
        <f>H544+H547+H550</f>
        <v>0</v>
      </c>
    </row>
    <row r="544" spans="1:8" s="3" customFormat="1" ht="13.2" x14ac:dyDescent="0.25">
      <c r="A544" s="114" t="s">
        <v>61</v>
      </c>
      <c r="B544" s="114"/>
      <c r="C544" s="114"/>
      <c r="D544" s="115">
        <f t="shared" ref="D544:H545" si="128">D545</f>
        <v>0</v>
      </c>
      <c r="E544" s="115">
        <f t="shared" si="128"/>
        <v>5000</v>
      </c>
      <c r="F544" s="115">
        <f t="shared" si="128"/>
        <v>0</v>
      </c>
      <c r="G544" s="115">
        <f t="shared" si="128"/>
        <v>0</v>
      </c>
      <c r="H544" s="115">
        <f t="shared" si="128"/>
        <v>0</v>
      </c>
    </row>
    <row r="545" spans="1:8" s="3" customFormat="1" ht="13.2" x14ac:dyDescent="0.25">
      <c r="A545" s="2" t="s">
        <v>29</v>
      </c>
      <c r="B545" s="2">
        <v>11</v>
      </c>
      <c r="C545" s="2" t="s">
        <v>30</v>
      </c>
      <c r="D545" s="6">
        <f t="shared" si="128"/>
        <v>0</v>
      </c>
      <c r="E545" s="6">
        <f t="shared" si="128"/>
        <v>5000</v>
      </c>
      <c r="F545" s="6">
        <f t="shared" si="128"/>
        <v>0</v>
      </c>
      <c r="G545" s="6">
        <f t="shared" si="128"/>
        <v>0</v>
      </c>
      <c r="H545" s="6">
        <f t="shared" si="128"/>
        <v>0</v>
      </c>
    </row>
    <row r="546" spans="1:8" s="3" customFormat="1" ht="13.2" x14ac:dyDescent="0.25">
      <c r="A546" s="3" t="s">
        <v>31</v>
      </c>
      <c r="B546" s="3">
        <v>11</v>
      </c>
      <c r="C546" s="3" t="s">
        <v>32</v>
      </c>
      <c r="D546" s="7">
        <v>0</v>
      </c>
      <c r="E546" s="7">
        <v>5000</v>
      </c>
      <c r="F546" s="7">
        <v>0</v>
      </c>
      <c r="G546" s="7">
        <v>0</v>
      </c>
      <c r="H546" s="7">
        <v>0</v>
      </c>
    </row>
    <row r="547" spans="1:8" s="3" customFormat="1" ht="13.2" x14ac:dyDescent="0.25">
      <c r="A547" s="114" t="s">
        <v>369</v>
      </c>
      <c r="B547" s="114"/>
      <c r="C547" s="114"/>
      <c r="D547" s="115">
        <f t="shared" ref="D547:H548" si="129">D548</f>
        <v>0</v>
      </c>
      <c r="E547" s="115">
        <f t="shared" si="129"/>
        <v>23000</v>
      </c>
      <c r="F547" s="115">
        <f t="shared" si="129"/>
        <v>0</v>
      </c>
      <c r="G547" s="115">
        <f t="shared" si="129"/>
        <v>0</v>
      </c>
      <c r="H547" s="115">
        <f t="shared" si="129"/>
        <v>0</v>
      </c>
    </row>
    <row r="548" spans="1:8" s="3" customFormat="1" ht="13.2" x14ac:dyDescent="0.25">
      <c r="A548" s="2" t="s">
        <v>29</v>
      </c>
      <c r="B548" s="2">
        <v>41</v>
      </c>
      <c r="C548" s="2" t="s">
        <v>30</v>
      </c>
      <c r="D548" s="6">
        <f t="shared" si="129"/>
        <v>0</v>
      </c>
      <c r="E548" s="6">
        <f t="shared" si="129"/>
        <v>23000</v>
      </c>
      <c r="F548" s="6">
        <f t="shared" si="129"/>
        <v>0</v>
      </c>
      <c r="G548" s="6">
        <f t="shared" si="129"/>
        <v>0</v>
      </c>
      <c r="H548" s="6">
        <f t="shared" si="129"/>
        <v>0</v>
      </c>
    </row>
    <row r="549" spans="1:8" s="3" customFormat="1" ht="13.2" x14ac:dyDescent="0.25">
      <c r="A549" s="3" t="s">
        <v>31</v>
      </c>
      <c r="B549" s="3">
        <v>41</v>
      </c>
      <c r="C549" s="3" t="s">
        <v>32</v>
      </c>
      <c r="D549" s="7">
        <v>0</v>
      </c>
      <c r="E549" s="7">
        <v>23000</v>
      </c>
      <c r="F549" s="7">
        <v>0</v>
      </c>
      <c r="G549" s="7">
        <v>0</v>
      </c>
      <c r="H549" s="7">
        <v>0</v>
      </c>
    </row>
    <row r="550" spans="1:8" s="3" customFormat="1" ht="13.2" x14ac:dyDescent="0.25">
      <c r="A550" s="114" t="s">
        <v>366</v>
      </c>
      <c r="B550" s="114"/>
      <c r="C550" s="114"/>
      <c r="D550" s="115">
        <f t="shared" ref="D550:H551" si="130">D551</f>
        <v>0</v>
      </c>
      <c r="E550" s="115">
        <f t="shared" si="130"/>
        <v>5000</v>
      </c>
      <c r="F550" s="115">
        <f t="shared" si="130"/>
        <v>0</v>
      </c>
      <c r="G550" s="115">
        <f t="shared" si="130"/>
        <v>0</v>
      </c>
      <c r="H550" s="115">
        <f t="shared" si="130"/>
        <v>0</v>
      </c>
    </row>
    <row r="551" spans="1:8" s="3" customFormat="1" ht="13.2" x14ac:dyDescent="0.25">
      <c r="A551" s="2" t="s">
        <v>29</v>
      </c>
      <c r="B551" s="2">
        <v>45</v>
      </c>
      <c r="C551" s="2" t="s">
        <v>30</v>
      </c>
      <c r="D551" s="6">
        <f t="shared" si="130"/>
        <v>0</v>
      </c>
      <c r="E551" s="6">
        <f t="shared" si="130"/>
        <v>5000</v>
      </c>
      <c r="F551" s="6">
        <f t="shared" si="130"/>
        <v>0</v>
      </c>
      <c r="G551" s="6">
        <f t="shared" si="130"/>
        <v>0</v>
      </c>
      <c r="H551" s="6">
        <f t="shared" si="130"/>
        <v>0</v>
      </c>
    </row>
    <row r="552" spans="1:8" s="3" customFormat="1" ht="13.2" x14ac:dyDescent="0.25">
      <c r="A552" s="3" t="s">
        <v>31</v>
      </c>
      <c r="B552" s="3">
        <v>45</v>
      </c>
      <c r="C552" s="3" t="s">
        <v>32</v>
      </c>
      <c r="D552" s="7">
        <v>0</v>
      </c>
      <c r="E552" s="7">
        <v>5000</v>
      </c>
      <c r="F552" s="7">
        <v>0</v>
      </c>
      <c r="G552" s="7">
        <v>0</v>
      </c>
      <c r="H552" s="7">
        <v>0</v>
      </c>
    </row>
    <row r="553" spans="1:8" s="123" customFormat="1" ht="13.2" x14ac:dyDescent="0.25">
      <c r="A553" s="69" t="s">
        <v>406</v>
      </c>
      <c r="B553" s="69"/>
      <c r="C553" s="69"/>
      <c r="D553" s="116">
        <f>D554</f>
        <v>0</v>
      </c>
      <c r="E553" s="116">
        <f>E554</f>
        <v>0</v>
      </c>
      <c r="F553" s="116">
        <f>F554</f>
        <v>10000</v>
      </c>
      <c r="G553" s="116">
        <f>G554</f>
        <v>0</v>
      </c>
      <c r="H553" s="116">
        <f>H554</f>
        <v>0</v>
      </c>
    </row>
    <row r="554" spans="1:8" s="123" customFormat="1" ht="13.2" x14ac:dyDescent="0.25">
      <c r="A554" s="117" t="s">
        <v>74</v>
      </c>
      <c r="B554" s="117"/>
      <c r="C554" s="117"/>
      <c r="D554" s="118">
        <f>D555+D558+D561</f>
        <v>0</v>
      </c>
      <c r="E554" s="118">
        <f>E555+E558+E561</f>
        <v>0</v>
      </c>
      <c r="F554" s="118">
        <f>F555+F558+F561</f>
        <v>10000</v>
      </c>
      <c r="G554" s="118">
        <f>G555+G558+G561</f>
        <v>0</v>
      </c>
      <c r="H554" s="118">
        <f>H555+H558+H561</f>
        <v>0</v>
      </c>
    </row>
    <row r="555" spans="1:8" s="123" customFormat="1" ht="13.2" x14ac:dyDescent="0.25">
      <c r="A555" s="114" t="s">
        <v>61</v>
      </c>
      <c r="B555" s="114"/>
      <c r="C555" s="114"/>
      <c r="D555" s="115">
        <f t="shared" ref="D555:H556" si="131">D556</f>
        <v>0</v>
      </c>
      <c r="E555" s="115">
        <f t="shared" si="131"/>
        <v>0</v>
      </c>
      <c r="F555" s="115">
        <f t="shared" si="131"/>
        <v>6000</v>
      </c>
      <c r="G555" s="115">
        <f t="shared" si="131"/>
        <v>0</v>
      </c>
      <c r="H555" s="115">
        <f t="shared" si="131"/>
        <v>0</v>
      </c>
    </row>
    <row r="556" spans="1:8" s="123" customFormat="1" ht="13.2" x14ac:dyDescent="0.25">
      <c r="A556" s="2" t="s">
        <v>29</v>
      </c>
      <c r="B556" s="2">
        <v>11</v>
      </c>
      <c r="C556" s="2" t="s">
        <v>30</v>
      </c>
      <c r="D556" s="6">
        <f t="shared" si="131"/>
        <v>0</v>
      </c>
      <c r="E556" s="6">
        <f t="shared" si="131"/>
        <v>0</v>
      </c>
      <c r="F556" s="6">
        <f t="shared" si="131"/>
        <v>6000</v>
      </c>
      <c r="G556" s="6">
        <f t="shared" si="131"/>
        <v>0</v>
      </c>
      <c r="H556" s="6">
        <f t="shared" si="131"/>
        <v>0</v>
      </c>
    </row>
    <row r="557" spans="1:8" s="123" customFormat="1" ht="13.2" x14ac:dyDescent="0.25">
      <c r="A557" s="5">
        <v>42</v>
      </c>
      <c r="B557" s="3">
        <v>11</v>
      </c>
      <c r="C557" s="3" t="s">
        <v>32</v>
      </c>
      <c r="D557" s="7">
        <v>0</v>
      </c>
      <c r="E557" s="7">
        <v>0</v>
      </c>
      <c r="F557" s="7">
        <v>6000</v>
      </c>
      <c r="G557" s="7">
        <v>0</v>
      </c>
      <c r="H557" s="7">
        <v>0</v>
      </c>
    </row>
    <row r="558" spans="1:8" s="123" customFormat="1" ht="13.2" x14ac:dyDescent="0.25">
      <c r="A558" s="152" t="s">
        <v>369</v>
      </c>
      <c r="B558" s="114"/>
      <c r="C558" s="114"/>
      <c r="D558" s="115">
        <f t="shared" ref="D558:H559" si="132">D559</f>
        <v>0</v>
      </c>
      <c r="E558" s="115">
        <f t="shared" si="132"/>
        <v>0</v>
      </c>
      <c r="F558" s="115">
        <f t="shared" si="132"/>
        <v>2000</v>
      </c>
      <c r="G558" s="115">
        <f t="shared" si="132"/>
        <v>0</v>
      </c>
      <c r="H558" s="115">
        <f t="shared" si="132"/>
        <v>0</v>
      </c>
    </row>
    <row r="559" spans="1:8" s="123" customFormat="1" ht="13.2" x14ac:dyDescent="0.25">
      <c r="A559" s="153" t="s">
        <v>29</v>
      </c>
      <c r="B559" s="2">
        <v>41</v>
      </c>
      <c r="C559" s="2" t="s">
        <v>30</v>
      </c>
      <c r="D559" s="6">
        <f t="shared" si="132"/>
        <v>0</v>
      </c>
      <c r="E559" s="6">
        <f t="shared" si="132"/>
        <v>0</v>
      </c>
      <c r="F559" s="6">
        <f t="shared" si="132"/>
        <v>2000</v>
      </c>
      <c r="G559" s="6">
        <f t="shared" si="132"/>
        <v>0</v>
      </c>
      <c r="H559" s="6">
        <f t="shared" si="132"/>
        <v>0</v>
      </c>
    </row>
    <row r="560" spans="1:8" s="123" customFormat="1" ht="13.2" x14ac:dyDescent="0.25">
      <c r="A560" s="5">
        <v>42</v>
      </c>
      <c r="B560" s="3">
        <v>41</v>
      </c>
      <c r="C560" s="3" t="s">
        <v>32</v>
      </c>
      <c r="D560" s="7">
        <v>0</v>
      </c>
      <c r="E560" s="7">
        <v>0</v>
      </c>
      <c r="F560" s="7">
        <v>2000</v>
      </c>
      <c r="G560" s="7">
        <v>0</v>
      </c>
      <c r="H560" s="7">
        <v>0</v>
      </c>
    </row>
    <row r="561" spans="1:8" s="123" customFormat="1" ht="13.2" x14ac:dyDescent="0.25">
      <c r="A561" s="152" t="s">
        <v>366</v>
      </c>
      <c r="B561" s="114"/>
      <c r="C561" s="114"/>
      <c r="D561" s="115">
        <f t="shared" ref="D561:H562" si="133">D562</f>
        <v>0</v>
      </c>
      <c r="E561" s="115">
        <f t="shared" si="133"/>
        <v>0</v>
      </c>
      <c r="F561" s="115">
        <f t="shared" si="133"/>
        <v>2000</v>
      </c>
      <c r="G561" s="115">
        <f t="shared" si="133"/>
        <v>0</v>
      </c>
      <c r="H561" s="115">
        <f t="shared" si="133"/>
        <v>0</v>
      </c>
    </row>
    <row r="562" spans="1:8" s="123" customFormat="1" ht="13.2" x14ac:dyDescent="0.25">
      <c r="A562" s="153" t="s">
        <v>29</v>
      </c>
      <c r="B562" s="2">
        <v>45</v>
      </c>
      <c r="C562" s="2" t="s">
        <v>30</v>
      </c>
      <c r="D562" s="6">
        <f t="shared" si="133"/>
        <v>0</v>
      </c>
      <c r="E562" s="6">
        <f t="shared" si="133"/>
        <v>0</v>
      </c>
      <c r="F562" s="6">
        <f t="shared" si="133"/>
        <v>2000</v>
      </c>
      <c r="G562" s="6">
        <f t="shared" si="133"/>
        <v>0</v>
      </c>
      <c r="H562" s="6">
        <f t="shared" si="133"/>
        <v>0</v>
      </c>
    </row>
    <row r="563" spans="1:8" s="123" customFormat="1" ht="13.2" x14ac:dyDescent="0.25">
      <c r="A563" s="5">
        <v>42</v>
      </c>
      <c r="B563" s="3">
        <v>45</v>
      </c>
      <c r="C563" s="3" t="s">
        <v>32</v>
      </c>
      <c r="D563" s="7">
        <v>0</v>
      </c>
      <c r="E563" s="7">
        <v>0</v>
      </c>
      <c r="F563" s="7">
        <v>2000</v>
      </c>
      <c r="G563" s="7">
        <v>0</v>
      </c>
      <c r="H563" s="7">
        <v>0</v>
      </c>
    </row>
    <row r="564" spans="1:8" s="3" customFormat="1" ht="13.2" x14ac:dyDescent="0.25">
      <c r="D564" s="7"/>
      <c r="E564" s="7"/>
      <c r="F564" s="7"/>
      <c r="G564" s="7"/>
      <c r="H564" s="7"/>
    </row>
    <row r="565" spans="1:8" ht="13.2" x14ac:dyDescent="0.25">
      <c r="A565" s="69" t="s">
        <v>82</v>
      </c>
      <c r="B565" s="69"/>
      <c r="C565" s="141"/>
      <c r="D565" s="142">
        <f>D566</f>
        <v>27540</v>
      </c>
      <c r="E565" s="142">
        <f>E566</f>
        <v>27540</v>
      </c>
      <c r="F565" s="142">
        <f>F566</f>
        <v>27540</v>
      </c>
      <c r="G565" s="142">
        <f>G566</f>
        <v>50000</v>
      </c>
      <c r="H565" s="142">
        <f>H566</f>
        <v>50000</v>
      </c>
    </row>
    <row r="566" spans="1:8" ht="13.2" x14ac:dyDescent="0.25">
      <c r="A566" s="117" t="s">
        <v>74</v>
      </c>
      <c r="B566" s="117"/>
      <c r="C566" s="143"/>
      <c r="D566" s="144">
        <f>D567+D570+D573</f>
        <v>27540</v>
      </c>
      <c r="E566" s="144">
        <f>E567+E570+E573</f>
        <v>27540</v>
      </c>
      <c r="F566" s="144">
        <f>F567+F570+F573</f>
        <v>27540</v>
      </c>
      <c r="G566" s="144">
        <f>G567+G570+G573</f>
        <v>50000</v>
      </c>
      <c r="H566" s="144">
        <f>H567+H570+H573</f>
        <v>50000</v>
      </c>
    </row>
    <row r="567" spans="1:8" ht="13.2" x14ac:dyDescent="0.25">
      <c r="A567" s="145" t="s">
        <v>382</v>
      </c>
      <c r="B567" s="145"/>
      <c r="C567" s="145"/>
      <c r="D567" s="146">
        <f t="shared" ref="D567:H568" si="134">D568</f>
        <v>7540</v>
      </c>
      <c r="E567" s="146">
        <f t="shared" si="134"/>
        <v>7540</v>
      </c>
      <c r="F567" s="146">
        <f t="shared" si="134"/>
        <v>7540</v>
      </c>
      <c r="G567" s="146">
        <f t="shared" si="134"/>
        <v>15000</v>
      </c>
      <c r="H567" s="146">
        <f t="shared" si="134"/>
        <v>15000</v>
      </c>
    </row>
    <row r="568" spans="1:8" ht="13.2" x14ac:dyDescent="0.25">
      <c r="A568" s="2" t="s">
        <v>10</v>
      </c>
      <c r="B568" s="2">
        <v>33</v>
      </c>
      <c r="C568" s="2" t="s">
        <v>11</v>
      </c>
      <c r="D568" s="125">
        <f t="shared" si="134"/>
        <v>7540</v>
      </c>
      <c r="E568" s="125">
        <f t="shared" si="134"/>
        <v>7540</v>
      </c>
      <c r="F568" s="125">
        <f t="shared" si="134"/>
        <v>7540</v>
      </c>
      <c r="G568" s="125">
        <f t="shared" si="134"/>
        <v>15000</v>
      </c>
      <c r="H568" s="125">
        <f t="shared" si="134"/>
        <v>15000</v>
      </c>
    </row>
    <row r="569" spans="1:8" s="3" customFormat="1" ht="13.2" x14ac:dyDescent="0.25">
      <c r="A569" s="3" t="s">
        <v>12</v>
      </c>
      <c r="B569" s="3">
        <v>33</v>
      </c>
      <c r="C569" s="3" t="s">
        <v>13</v>
      </c>
      <c r="D569" s="4">
        <v>7540</v>
      </c>
      <c r="E569" s="4">
        <v>7540</v>
      </c>
      <c r="F569" s="4">
        <v>7540</v>
      </c>
      <c r="G569" s="4">
        <v>15000</v>
      </c>
      <c r="H569" s="4">
        <v>15000</v>
      </c>
    </row>
    <row r="570" spans="1:8" ht="13.2" x14ac:dyDescent="0.25">
      <c r="A570" s="114" t="s">
        <v>369</v>
      </c>
      <c r="B570" s="114"/>
      <c r="C570" s="145"/>
      <c r="D570" s="146">
        <f t="shared" ref="D570:H571" si="135">D571</f>
        <v>10000</v>
      </c>
      <c r="E570" s="146">
        <f t="shared" si="135"/>
        <v>10000</v>
      </c>
      <c r="F570" s="146">
        <f t="shared" si="135"/>
        <v>10000</v>
      </c>
      <c r="G570" s="146">
        <f t="shared" si="135"/>
        <v>20000</v>
      </c>
      <c r="H570" s="146">
        <f t="shared" si="135"/>
        <v>20000</v>
      </c>
    </row>
    <row r="571" spans="1:8" ht="13.2" x14ac:dyDescent="0.25">
      <c r="A571" s="2" t="s">
        <v>10</v>
      </c>
      <c r="B571" s="2">
        <v>41</v>
      </c>
      <c r="C571" s="2" t="s">
        <v>11</v>
      </c>
      <c r="D571" s="125">
        <f t="shared" si="135"/>
        <v>10000</v>
      </c>
      <c r="E571" s="125">
        <f t="shared" si="135"/>
        <v>10000</v>
      </c>
      <c r="F571" s="125">
        <f t="shared" si="135"/>
        <v>10000</v>
      </c>
      <c r="G571" s="125">
        <f t="shared" si="135"/>
        <v>20000</v>
      </c>
      <c r="H571" s="125">
        <f t="shared" si="135"/>
        <v>20000</v>
      </c>
    </row>
    <row r="572" spans="1:8" s="3" customFormat="1" ht="13.2" x14ac:dyDescent="0.25">
      <c r="A572" s="3" t="s">
        <v>12</v>
      </c>
      <c r="B572" s="3">
        <v>41</v>
      </c>
      <c r="C572" s="3" t="s">
        <v>13</v>
      </c>
      <c r="D572" s="4">
        <v>10000</v>
      </c>
      <c r="E572" s="4">
        <v>10000</v>
      </c>
      <c r="F572" s="4">
        <v>10000</v>
      </c>
      <c r="G572" s="4">
        <v>20000</v>
      </c>
      <c r="H572" s="4">
        <v>20000</v>
      </c>
    </row>
    <row r="573" spans="1:8" ht="13.2" x14ac:dyDescent="0.25">
      <c r="A573" s="114" t="s">
        <v>366</v>
      </c>
      <c r="B573" s="114"/>
      <c r="C573" s="145"/>
      <c r="D573" s="146">
        <f t="shared" ref="D573:H574" si="136">D574</f>
        <v>10000</v>
      </c>
      <c r="E573" s="146">
        <f t="shared" si="136"/>
        <v>10000</v>
      </c>
      <c r="F573" s="146">
        <f t="shared" si="136"/>
        <v>10000</v>
      </c>
      <c r="G573" s="146">
        <f t="shared" si="136"/>
        <v>15000</v>
      </c>
      <c r="H573" s="146">
        <f t="shared" si="136"/>
        <v>15000</v>
      </c>
    </row>
    <row r="574" spans="1:8" ht="13.2" x14ac:dyDescent="0.25">
      <c r="A574" s="147" t="s">
        <v>10</v>
      </c>
      <c r="B574" s="147">
        <v>45</v>
      </c>
      <c r="C574" s="147" t="s">
        <v>11</v>
      </c>
      <c r="D574" s="125">
        <f t="shared" si="136"/>
        <v>10000</v>
      </c>
      <c r="E574" s="125">
        <f t="shared" si="136"/>
        <v>10000</v>
      </c>
      <c r="F574" s="125">
        <f t="shared" si="136"/>
        <v>10000</v>
      </c>
      <c r="G574" s="125">
        <f t="shared" si="136"/>
        <v>15000</v>
      </c>
      <c r="H574" s="125">
        <f t="shared" si="136"/>
        <v>15000</v>
      </c>
    </row>
    <row r="575" spans="1:8" s="3" customFormat="1" ht="13.2" x14ac:dyDescent="0.25">
      <c r="A575" s="3" t="s">
        <v>12</v>
      </c>
      <c r="B575" s="3">
        <v>45</v>
      </c>
      <c r="C575" s="3" t="s">
        <v>13</v>
      </c>
      <c r="D575" s="4">
        <v>10000</v>
      </c>
      <c r="E575" s="4">
        <v>10000</v>
      </c>
      <c r="F575" s="4">
        <v>10000</v>
      </c>
      <c r="G575" s="4">
        <v>15000</v>
      </c>
      <c r="H575" s="4">
        <v>15000</v>
      </c>
    </row>
    <row r="576" spans="1:8" ht="13.2" x14ac:dyDescent="0.25">
      <c r="A576" s="69" t="s">
        <v>83</v>
      </c>
      <c r="B576" s="69"/>
      <c r="C576" s="141"/>
      <c r="D576" s="142">
        <f>D577</f>
        <v>26000</v>
      </c>
      <c r="E576" s="142">
        <f>E577</f>
        <v>26000</v>
      </c>
      <c r="F576" s="142">
        <f>F577</f>
        <v>16000</v>
      </c>
      <c r="G576" s="142">
        <f>G577</f>
        <v>18000</v>
      </c>
      <c r="H576" s="142">
        <f>H577</f>
        <v>18000</v>
      </c>
    </row>
    <row r="577" spans="1:8" ht="13.2" x14ac:dyDescent="0.25">
      <c r="A577" s="117" t="s">
        <v>74</v>
      </c>
      <c r="B577" s="117"/>
      <c r="C577" s="143"/>
      <c r="D577" s="144">
        <f>D578+D581+D584</f>
        <v>26000</v>
      </c>
      <c r="E577" s="144">
        <f>E578+E581+E584</f>
        <v>26000</v>
      </c>
      <c r="F577" s="144">
        <f>F578+F581+F584</f>
        <v>16000</v>
      </c>
      <c r="G577" s="144">
        <f>G578+G581+G584</f>
        <v>18000</v>
      </c>
      <c r="H577" s="144">
        <f>H578+H581+H584</f>
        <v>18000</v>
      </c>
    </row>
    <row r="578" spans="1:8" ht="13.2" x14ac:dyDescent="0.25">
      <c r="A578" s="145" t="s">
        <v>382</v>
      </c>
      <c r="B578" s="145"/>
      <c r="C578" s="145"/>
      <c r="D578" s="146">
        <f t="shared" ref="D578:H579" si="137">D579</f>
        <v>10000</v>
      </c>
      <c r="E578" s="146">
        <f t="shared" si="137"/>
        <v>10000</v>
      </c>
      <c r="F578" s="146">
        <f t="shared" si="137"/>
        <v>4000</v>
      </c>
      <c r="G578" s="146">
        <f t="shared" si="137"/>
        <v>4000</v>
      </c>
      <c r="H578" s="146">
        <f t="shared" si="137"/>
        <v>4000</v>
      </c>
    </row>
    <row r="579" spans="1:8" ht="13.2" x14ac:dyDescent="0.25">
      <c r="A579" s="2" t="s">
        <v>10</v>
      </c>
      <c r="B579" s="2">
        <v>33</v>
      </c>
      <c r="C579" s="2" t="s">
        <v>11</v>
      </c>
      <c r="D579" s="125">
        <f t="shared" si="137"/>
        <v>10000</v>
      </c>
      <c r="E579" s="125">
        <f t="shared" si="137"/>
        <v>10000</v>
      </c>
      <c r="F579" s="125">
        <f t="shared" si="137"/>
        <v>4000</v>
      </c>
      <c r="G579" s="125">
        <f t="shared" si="137"/>
        <v>4000</v>
      </c>
      <c r="H579" s="125">
        <f t="shared" si="137"/>
        <v>4000</v>
      </c>
    </row>
    <row r="580" spans="1:8" s="3" customFormat="1" ht="13.2" x14ac:dyDescent="0.25">
      <c r="A580" s="3" t="s">
        <v>12</v>
      </c>
      <c r="B580" s="3">
        <v>33</v>
      </c>
      <c r="C580" s="3" t="s">
        <v>13</v>
      </c>
      <c r="D580" s="4">
        <v>10000</v>
      </c>
      <c r="E580" s="4">
        <v>10000</v>
      </c>
      <c r="F580" s="4">
        <v>4000</v>
      </c>
      <c r="G580" s="4">
        <v>4000</v>
      </c>
      <c r="H580" s="4">
        <v>4000</v>
      </c>
    </row>
    <row r="581" spans="1:8" ht="13.2" x14ac:dyDescent="0.25">
      <c r="A581" s="114" t="s">
        <v>369</v>
      </c>
      <c r="B581" s="114"/>
      <c r="C581" s="145"/>
      <c r="D581" s="146">
        <f t="shared" ref="D581:H582" si="138">D582</f>
        <v>6000</v>
      </c>
      <c r="E581" s="146">
        <f t="shared" si="138"/>
        <v>6000</v>
      </c>
      <c r="F581" s="146">
        <f t="shared" si="138"/>
        <v>4000</v>
      </c>
      <c r="G581" s="146">
        <f t="shared" si="138"/>
        <v>4000</v>
      </c>
      <c r="H581" s="146">
        <f t="shared" si="138"/>
        <v>4000</v>
      </c>
    </row>
    <row r="582" spans="1:8" ht="13.2" x14ac:dyDescent="0.25">
      <c r="A582" s="2" t="s">
        <v>10</v>
      </c>
      <c r="B582" s="2">
        <v>41</v>
      </c>
      <c r="C582" s="2" t="s">
        <v>11</v>
      </c>
      <c r="D582" s="125">
        <f t="shared" si="138"/>
        <v>6000</v>
      </c>
      <c r="E582" s="125">
        <f t="shared" si="138"/>
        <v>6000</v>
      </c>
      <c r="F582" s="125">
        <f t="shared" si="138"/>
        <v>4000</v>
      </c>
      <c r="G582" s="125">
        <f t="shared" si="138"/>
        <v>4000</v>
      </c>
      <c r="H582" s="125">
        <f t="shared" si="138"/>
        <v>4000</v>
      </c>
    </row>
    <row r="583" spans="1:8" s="3" customFormat="1" ht="13.2" x14ac:dyDescent="0.25">
      <c r="A583" s="3" t="s">
        <v>12</v>
      </c>
      <c r="B583" s="3">
        <v>41</v>
      </c>
      <c r="C583" s="3" t="s">
        <v>13</v>
      </c>
      <c r="D583" s="4">
        <v>6000</v>
      </c>
      <c r="E583" s="4">
        <v>6000</v>
      </c>
      <c r="F583" s="4">
        <v>4000</v>
      </c>
      <c r="G583" s="4">
        <v>4000</v>
      </c>
      <c r="H583" s="4">
        <v>4000</v>
      </c>
    </row>
    <row r="584" spans="1:8" ht="13.2" x14ac:dyDescent="0.25">
      <c r="A584" s="114" t="s">
        <v>366</v>
      </c>
      <c r="B584" s="114"/>
      <c r="C584" s="145"/>
      <c r="D584" s="146">
        <f t="shared" ref="D584:H585" si="139">D585</f>
        <v>10000</v>
      </c>
      <c r="E584" s="146">
        <f t="shared" si="139"/>
        <v>10000</v>
      </c>
      <c r="F584" s="146">
        <f t="shared" si="139"/>
        <v>8000</v>
      </c>
      <c r="G584" s="146">
        <f t="shared" si="139"/>
        <v>10000</v>
      </c>
      <c r="H584" s="146">
        <f t="shared" si="139"/>
        <v>10000</v>
      </c>
    </row>
    <row r="585" spans="1:8" ht="13.2" x14ac:dyDescent="0.25">
      <c r="A585" s="147" t="s">
        <v>10</v>
      </c>
      <c r="B585" s="147">
        <v>45</v>
      </c>
      <c r="C585" s="147" t="s">
        <v>11</v>
      </c>
      <c r="D585" s="125">
        <f t="shared" si="139"/>
        <v>10000</v>
      </c>
      <c r="E585" s="125">
        <f t="shared" si="139"/>
        <v>10000</v>
      </c>
      <c r="F585" s="125">
        <f t="shared" si="139"/>
        <v>8000</v>
      </c>
      <c r="G585" s="125">
        <f t="shared" si="139"/>
        <v>10000</v>
      </c>
      <c r="H585" s="125">
        <f t="shared" si="139"/>
        <v>10000</v>
      </c>
    </row>
    <row r="586" spans="1:8" s="3" customFormat="1" ht="13.2" x14ac:dyDescent="0.25">
      <c r="A586" s="3" t="s">
        <v>12</v>
      </c>
      <c r="B586" s="3">
        <v>45</v>
      </c>
      <c r="C586" s="3" t="s">
        <v>13</v>
      </c>
      <c r="D586" s="4">
        <v>10000</v>
      </c>
      <c r="E586" s="4">
        <v>10000</v>
      </c>
      <c r="F586" s="4">
        <v>8000</v>
      </c>
      <c r="G586" s="4">
        <v>10000</v>
      </c>
      <c r="H586" s="4">
        <v>10000</v>
      </c>
    </row>
    <row r="587" spans="1:8" ht="13.2" x14ac:dyDescent="0.25">
      <c r="A587" s="69" t="s">
        <v>84</v>
      </c>
      <c r="B587" s="69"/>
      <c r="C587" s="141"/>
      <c r="D587" s="142">
        <f>D588</f>
        <v>28000</v>
      </c>
      <c r="E587" s="142">
        <f>E588</f>
        <v>28000</v>
      </c>
      <c r="F587" s="142">
        <f>F588</f>
        <v>15000</v>
      </c>
      <c r="G587" s="142">
        <f>G588</f>
        <v>14000</v>
      </c>
      <c r="H587" s="142">
        <f>H588</f>
        <v>14000</v>
      </c>
    </row>
    <row r="588" spans="1:8" ht="12.75" customHeight="1" x14ac:dyDescent="0.25">
      <c r="A588" s="117" t="s">
        <v>74</v>
      </c>
      <c r="B588" s="117"/>
      <c r="C588" s="143"/>
      <c r="D588" s="144">
        <f>D589+D592</f>
        <v>28000</v>
      </c>
      <c r="E588" s="144">
        <f>E589+E592</f>
        <v>28000</v>
      </c>
      <c r="F588" s="144">
        <f>F589+F592</f>
        <v>15000</v>
      </c>
      <c r="G588" s="144">
        <f>G589+G592</f>
        <v>14000</v>
      </c>
      <c r="H588" s="144">
        <f>H589+H592</f>
        <v>14000</v>
      </c>
    </row>
    <row r="589" spans="1:8" ht="13.2" x14ac:dyDescent="0.25">
      <c r="A589" s="145" t="s">
        <v>382</v>
      </c>
      <c r="B589" s="145"/>
      <c r="C589" s="145"/>
      <c r="D589" s="146">
        <f t="shared" ref="D589:H590" si="140">D590</f>
        <v>10000</v>
      </c>
      <c r="E589" s="146">
        <f t="shared" si="140"/>
        <v>10000</v>
      </c>
      <c r="F589" s="146">
        <f t="shared" si="140"/>
        <v>5200</v>
      </c>
      <c r="G589" s="146">
        <f t="shared" si="140"/>
        <v>4000</v>
      </c>
      <c r="H589" s="146">
        <f t="shared" si="140"/>
        <v>4000</v>
      </c>
    </row>
    <row r="590" spans="1:8" ht="13.2" x14ac:dyDescent="0.25">
      <c r="A590" s="2" t="s">
        <v>10</v>
      </c>
      <c r="B590" s="2">
        <v>33</v>
      </c>
      <c r="C590" s="2" t="s">
        <v>11</v>
      </c>
      <c r="D590" s="125">
        <f t="shared" si="140"/>
        <v>10000</v>
      </c>
      <c r="E590" s="125">
        <f t="shared" si="140"/>
        <v>10000</v>
      </c>
      <c r="F590" s="125">
        <f t="shared" si="140"/>
        <v>5200</v>
      </c>
      <c r="G590" s="125">
        <f t="shared" si="140"/>
        <v>4000</v>
      </c>
      <c r="H590" s="125">
        <f t="shared" si="140"/>
        <v>4000</v>
      </c>
    </row>
    <row r="591" spans="1:8" s="3" customFormat="1" ht="13.2" x14ac:dyDescent="0.25">
      <c r="A591" s="3" t="s">
        <v>12</v>
      </c>
      <c r="B591" s="3">
        <v>33</v>
      </c>
      <c r="C591" s="3" t="s">
        <v>13</v>
      </c>
      <c r="D591" s="4">
        <v>10000</v>
      </c>
      <c r="E591" s="4">
        <v>10000</v>
      </c>
      <c r="F591" s="4">
        <v>5200</v>
      </c>
      <c r="G591" s="4">
        <v>4000</v>
      </c>
      <c r="H591" s="4">
        <v>4000</v>
      </c>
    </row>
    <row r="592" spans="1:8" ht="13.2" x14ac:dyDescent="0.25">
      <c r="A592" s="114" t="s">
        <v>366</v>
      </c>
      <c r="B592" s="114"/>
      <c r="C592" s="145"/>
      <c r="D592" s="146">
        <f t="shared" ref="D592:H593" si="141">D593</f>
        <v>18000</v>
      </c>
      <c r="E592" s="146">
        <f t="shared" si="141"/>
        <v>18000</v>
      </c>
      <c r="F592" s="146">
        <f t="shared" si="141"/>
        <v>9800</v>
      </c>
      <c r="G592" s="146">
        <f t="shared" si="141"/>
        <v>10000</v>
      </c>
      <c r="H592" s="146">
        <f t="shared" si="141"/>
        <v>10000</v>
      </c>
    </row>
    <row r="593" spans="1:8" ht="13.2" x14ac:dyDescent="0.25">
      <c r="A593" s="147" t="s">
        <v>10</v>
      </c>
      <c r="B593" s="147">
        <v>45</v>
      </c>
      <c r="C593" s="147" t="s">
        <v>11</v>
      </c>
      <c r="D593" s="125">
        <f t="shared" si="141"/>
        <v>18000</v>
      </c>
      <c r="E593" s="125">
        <f t="shared" si="141"/>
        <v>18000</v>
      </c>
      <c r="F593" s="125">
        <f t="shared" si="141"/>
        <v>9800</v>
      </c>
      <c r="G593" s="125">
        <f t="shared" si="141"/>
        <v>10000</v>
      </c>
      <c r="H593" s="125">
        <f t="shared" si="141"/>
        <v>10000</v>
      </c>
    </row>
    <row r="594" spans="1:8" s="3" customFormat="1" ht="13.2" x14ac:dyDescent="0.25">
      <c r="A594" s="3" t="s">
        <v>12</v>
      </c>
      <c r="B594" s="3">
        <v>45</v>
      </c>
      <c r="C594" s="3" t="s">
        <v>13</v>
      </c>
      <c r="D594" s="4">
        <v>18000</v>
      </c>
      <c r="E594" s="4">
        <v>18000</v>
      </c>
      <c r="F594" s="4">
        <v>9800</v>
      </c>
      <c r="G594" s="4">
        <v>10000</v>
      </c>
      <c r="H594" s="4">
        <v>10000</v>
      </c>
    </row>
    <row r="595" spans="1:8" ht="13.2" x14ac:dyDescent="0.25">
      <c r="A595" s="69" t="s">
        <v>85</v>
      </c>
      <c r="B595" s="69"/>
      <c r="C595" s="141"/>
      <c r="D595" s="142">
        <f>D596</f>
        <v>14000</v>
      </c>
      <c r="E595" s="142">
        <f>E596</f>
        <v>14000</v>
      </c>
      <c r="F595" s="142">
        <f>F596</f>
        <v>14000</v>
      </c>
      <c r="G595" s="142">
        <f>G596</f>
        <v>14000</v>
      </c>
      <c r="H595" s="142">
        <f>H596</f>
        <v>14000</v>
      </c>
    </row>
    <row r="596" spans="1:8" ht="13.2" x14ac:dyDescent="0.25">
      <c r="A596" s="117" t="s">
        <v>74</v>
      </c>
      <c r="B596" s="117"/>
      <c r="C596" s="143"/>
      <c r="D596" s="144">
        <f>D597+D603+D600</f>
        <v>14000</v>
      </c>
      <c r="E596" s="144">
        <f>E597+E603+E600</f>
        <v>14000</v>
      </c>
      <c r="F596" s="144">
        <f>F597+F603+F600</f>
        <v>14000</v>
      </c>
      <c r="G596" s="144">
        <f>G597+G603+G600</f>
        <v>14000</v>
      </c>
      <c r="H596" s="144">
        <f>H597+H603+H600</f>
        <v>14000</v>
      </c>
    </row>
    <row r="597" spans="1:8" ht="13.2" x14ac:dyDescent="0.25">
      <c r="A597" s="145" t="s">
        <v>382</v>
      </c>
      <c r="B597" s="145"/>
      <c r="C597" s="145"/>
      <c r="D597" s="146">
        <f t="shared" ref="D597:H598" si="142">D598</f>
        <v>4000</v>
      </c>
      <c r="E597" s="146">
        <f t="shared" si="142"/>
        <v>4000</v>
      </c>
      <c r="F597" s="146">
        <f t="shared" si="142"/>
        <v>4000</v>
      </c>
      <c r="G597" s="146">
        <f t="shared" si="142"/>
        <v>4000</v>
      </c>
      <c r="H597" s="146">
        <f t="shared" si="142"/>
        <v>4000</v>
      </c>
    </row>
    <row r="598" spans="1:8" ht="13.2" x14ac:dyDescent="0.25">
      <c r="A598" s="2" t="s">
        <v>10</v>
      </c>
      <c r="B598" s="2">
        <v>33</v>
      </c>
      <c r="C598" s="2" t="s">
        <v>11</v>
      </c>
      <c r="D598" s="125">
        <f t="shared" si="142"/>
        <v>4000</v>
      </c>
      <c r="E598" s="125">
        <f t="shared" si="142"/>
        <v>4000</v>
      </c>
      <c r="F598" s="125">
        <f t="shared" si="142"/>
        <v>4000</v>
      </c>
      <c r="G598" s="125">
        <f t="shared" si="142"/>
        <v>4000</v>
      </c>
      <c r="H598" s="125">
        <f t="shared" si="142"/>
        <v>4000</v>
      </c>
    </row>
    <row r="599" spans="1:8" s="3" customFormat="1" ht="13.2" x14ac:dyDescent="0.25">
      <c r="A599" s="3" t="s">
        <v>12</v>
      </c>
      <c r="B599" s="3">
        <v>33</v>
      </c>
      <c r="C599" s="3" t="s">
        <v>13</v>
      </c>
      <c r="D599" s="4">
        <v>4000</v>
      </c>
      <c r="E599" s="4">
        <v>4000</v>
      </c>
      <c r="F599" s="4">
        <v>4000</v>
      </c>
      <c r="G599" s="4">
        <v>4000</v>
      </c>
      <c r="H599" s="4">
        <v>4000</v>
      </c>
    </row>
    <row r="600" spans="1:8" s="3" customFormat="1" ht="13.2" x14ac:dyDescent="0.25">
      <c r="A600" s="114" t="s">
        <v>369</v>
      </c>
      <c r="B600" s="114"/>
      <c r="C600" s="145"/>
      <c r="D600" s="146">
        <f t="shared" ref="D600:H601" si="143">D601</f>
        <v>5000</v>
      </c>
      <c r="E600" s="146">
        <f t="shared" si="143"/>
        <v>5000</v>
      </c>
      <c r="F600" s="146">
        <f t="shared" si="143"/>
        <v>5000</v>
      </c>
      <c r="G600" s="146">
        <f t="shared" si="143"/>
        <v>5000</v>
      </c>
      <c r="H600" s="146">
        <f t="shared" si="143"/>
        <v>5000</v>
      </c>
    </row>
    <row r="601" spans="1:8" s="3" customFormat="1" ht="13.2" x14ac:dyDescent="0.25">
      <c r="A601" s="2" t="s">
        <v>10</v>
      </c>
      <c r="B601" s="2">
        <v>41</v>
      </c>
      <c r="C601" s="2" t="s">
        <v>11</v>
      </c>
      <c r="D601" s="125">
        <f t="shared" si="143"/>
        <v>5000</v>
      </c>
      <c r="E601" s="125">
        <f t="shared" si="143"/>
        <v>5000</v>
      </c>
      <c r="F601" s="125">
        <f t="shared" si="143"/>
        <v>5000</v>
      </c>
      <c r="G601" s="125">
        <f t="shared" si="143"/>
        <v>5000</v>
      </c>
      <c r="H601" s="125">
        <f t="shared" si="143"/>
        <v>5000</v>
      </c>
    </row>
    <row r="602" spans="1:8" s="3" customFormat="1" ht="13.2" x14ac:dyDescent="0.25">
      <c r="A602" s="3" t="s">
        <v>12</v>
      </c>
      <c r="B602" s="3">
        <v>41</v>
      </c>
      <c r="C602" s="3" t="s">
        <v>13</v>
      </c>
      <c r="D602" s="4">
        <v>5000</v>
      </c>
      <c r="E602" s="4">
        <v>5000</v>
      </c>
      <c r="F602" s="4">
        <v>5000</v>
      </c>
      <c r="G602" s="4">
        <v>5000</v>
      </c>
      <c r="H602" s="4">
        <v>5000</v>
      </c>
    </row>
    <row r="603" spans="1:8" ht="13.2" x14ac:dyDescent="0.25">
      <c r="A603" s="114" t="s">
        <v>366</v>
      </c>
      <c r="B603" s="114"/>
      <c r="C603" s="145"/>
      <c r="D603" s="146">
        <f t="shared" ref="D603:H604" si="144">D604</f>
        <v>5000</v>
      </c>
      <c r="E603" s="146">
        <f t="shared" si="144"/>
        <v>5000</v>
      </c>
      <c r="F603" s="146">
        <f t="shared" si="144"/>
        <v>5000</v>
      </c>
      <c r="G603" s="146">
        <f t="shared" si="144"/>
        <v>5000</v>
      </c>
      <c r="H603" s="146">
        <f t="shared" si="144"/>
        <v>5000</v>
      </c>
    </row>
    <row r="604" spans="1:8" ht="13.2" x14ac:dyDescent="0.25">
      <c r="A604" s="147" t="s">
        <v>10</v>
      </c>
      <c r="B604" s="147">
        <v>45</v>
      </c>
      <c r="C604" s="147" t="s">
        <v>11</v>
      </c>
      <c r="D604" s="125">
        <f t="shared" si="144"/>
        <v>5000</v>
      </c>
      <c r="E604" s="125">
        <f t="shared" si="144"/>
        <v>5000</v>
      </c>
      <c r="F604" s="125">
        <f t="shared" si="144"/>
        <v>5000</v>
      </c>
      <c r="G604" s="125">
        <f t="shared" si="144"/>
        <v>5000</v>
      </c>
      <c r="H604" s="125">
        <f t="shared" si="144"/>
        <v>5000</v>
      </c>
    </row>
    <row r="605" spans="1:8" s="3" customFormat="1" ht="13.2" x14ac:dyDescent="0.25">
      <c r="A605" s="3" t="s">
        <v>12</v>
      </c>
      <c r="B605" s="3">
        <v>45</v>
      </c>
      <c r="C605" s="3" t="s">
        <v>13</v>
      </c>
      <c r="D605" s="4">
        <v>5000</v>
      </c>
      <c r="E605" s="4">
        <v>5000</v>
      </c>
      <c r="F605" s="4">
        <v>5000</v>
      </c>
      <c r="G605" s="4">
        <v>5000</v>
      </c>
      <c r="H605" s="4">
        <v>5000</v>
      </c>
    </row>
    <row r="606" spans="1:8" ht="13.2" x14ac:dyDescent="0.25">
      <c r="A606" s="69" t="s">
        <v>86</v>
      </c>
      <c r="B606" s="69"/>
      <c r="C606" s="141"/>
      <c r="D606" s="142">
        <f>D607</f>
        <v>14000</v>
      </c>
      <c r="E606" s="142">
        <f>E607</f>
        <v>14000</v>
      </c>
      <c r="F606" s="142">
        <f>F607</f>
        <v>14000</v>
      </c>
      <c r="G606" s="142">
        <f>G607</f>
        <v>14000</v>
      </c>
      <c r="H606" s="142">
        <f>H607</f>
        <v>14000</v>
      </c>
    </row>
    <row r="607" spans="1:8" ht="13.2" x14ac:dyDescent="0.25">
      <c r="A607" s="117" t="s">
        <v>74</v>
      </c>
      <c r="B607" s="117"/>
      <c r="C607" s="143"/>
      <c r="D607" s="144">
        <f>D608+D611+D614</f>
        <v>14000</v>
      </c>
      <c r="E607" s="144">
        <f>E608+E611+E614</f>
        <v>14000</v>
      </c>
      <c r="F607" s="144">
        <f>F608+F611+F614</f>
        <v>14000</v>
      </c>
      <c r="G607" s="144">
        <f>G608+G611+G614</f>
        <v>14000</v>
      </c>
      <c r="H607" s="144">
        <f>H608+H611+H614</f>
        <v>14000</v>
      </c>
    </row>
    <row r="608" spans="1:8" ht="13.2" x14ac:dyDescent="0.25">
      <c r="A608" s="145" t="s">
        <v>382</v>
      </c>
      <c r="B608" s="145"/>
      <c r="C608" s="145"/>
      <c r="D608" s="146">
        <f t="shared" ref="D608:H609" si="145">D609</f>
        <v>4000</v>
      </c>
      <c r="E608" s="146">
        <f t="shared" si="145"/>
        <v>4000</v>
      </c>
      <c r="F608" s="146">
        <f t="shared" si="145"/>
        <v>4000</v>
      </c>
      <c r="G608" s="146">
        <f t="shared" si="145"/>
        <v>4000</v>
      </c>
      <c r="H608" s="146">
        <f t="shared" si="145"/>
        <v>4000</v>
      </c>
    </row>
    <row r="609" spans="1:8" ht="13.2" x14ac:dyDescent="0.25">
      <c r="A609" s="2" t="s">
        <v>10</v>
      </c>
      <c r="B609" s="2">
        <v>33</v>
      </c>
      <c r="C609" s="2" t="s">
        <v>11</v>
      </c>
      <c r="D609" s="125">
        <f t="shared" si="145"/>
        <v>4000</v>
      </c>
      <c r="E609" s="125">
        <f t="shared" si="145"/>
        <v>4000</v>
      </c>
      <c r="F609" s="125">
        <f t="shared" si="145"/>
        <v>4000</v>
      </c>
      <c r="G609" s="125">
        <f t="shared" si="145"/>
        <v>4000</v>
      </c>
      <c r="H609" s="125">
        <f t="shared" si="145"/>
        <v>4000</v>
      </c>
    </row>
    <row r="610" spans="1:8" s="3" customFormat="1" ht="13.2" x14ac:dyDescent="0.25">
      <c r="A610" s="3" t="s">
        <v>12</v>
      </c>
      <c r="B610" s="3">
        <v>33</v>
      </c>
      <c r="C610" s="3" t="s">
        <v>13</v>
      </c>
      <c r="D610" s="4">
        <v>4000</v>
      </c>
      <c r="E610" s="4">
        <v>4000</v>
      </c>
      <c r="F610" s="4">
        <v>4000</v>
      </c>
      <c r="G610" s="4">
        <v>4000</v>
      </c>
      <c r="H610" s="4">
        <v>4000</v>
      </c>
    </row>
    <row r="611" spans="1:8" ht="13.2" x14ac:dyDescent="0.25">
      <c r="A611" s="114" t="s">
        <v>369</v>
      </c>
      <c r="B611" s="114"/>
      <c r="C611" s="145"/>
      <c r="D611" s="146">
        <f t="shared" ref="D611:H612" si="146">D612</f>
        <v>5000</v>
      </c>
      <c r="E611" s="146">
        <f t="shared" si="146"/>
        <v>5000</v>
      </c>
      <c r="F611" s="146">
        <f t="shared" si="146"/>
        <v>5000</v>
      </c>
      <c r="G611" s="146">
        <f t="shared" si="146"/>
        <v>5000</v>
      </c>
      <c r="H611" s="146">
        <f t="shared" si="146"/>
        <v>5000</v>
      </c>
    </row>
    <row r="612" spans="1:8" ht="13.2" x14ac:dyDescent="0.25">
      <c r="A612" s="147" t="s">
        <v>10</v>
      </c>
      <c r="B612" s="147">
        <v>41</v>
      </c>
      <c r="C612" s="147" t="s">
        <v>11</v>
      </c>
      <c r="D612" s="125">
        <f t="shared" si="146"/>
        <v>5000</v>
      </c>
      <c r="E612" s="125">
        <f t="shared" si="146"/>
        <v>5000</v>
      </c>
      <c r="F612" s="125">
        <f t="shared" si="146"/>
        <v>5000</v>
      </c>
      <c r="G612" s="125">
        <f t="shared" si="146"/>
        <v>5000</v>
      </c>
      <c r="H612" s="125">
        <f t="shared" si="146"/>
        <v>5000</v>
      </c>
    </row>
    <row r="613" spans="1:8" s="3" customFormat="1" ht="13.2" x14ac:dyDescent="0.25">
      <c r="A613" s="3" t="s">
        <v>12</v>
      </c>
      <c r="B613" s="3">
        <v>41</v>
      </c>
      <c r="C613" s="3" t="s">
        <v>13</v>
      </c>
      <c r="D613" s="4">
        <v>5000</v>
      </c>
      <c r="E613" s="4">
        <v>5000</v>
      </c>
      <c r="F613" s="4">
        <v>5000</v>
      </c>
      <c r="G613" s="4">
        <v>5000</v>
      </c>
      <c r="H613" s="4">
        <v>5000</v>
      </c>
    </row>
    <row r="614" spans="1:8" ht="13.2" x14ac:dyDescent="0.25">
      <c r="A614" s="114" t="s">
        <v>366</v>
      </c>
      <c r="B614" s="114"/>
      <c r="C614" s="145"/>
      <c r="D614" s="146">
        <f t="shared" ref="D614:H615" si="147">D615</f>
        <v>5000</v>
      </c>
      <c r="E614" s="146">
        <f t="shared" si="147"/>
        <v>5000</v>
      </c>
      <c r="F614" s="146">
        <f t="shared" si="147"/>
        <v>5000</v>
      </c>
      <c r="G614" s="146">
        <f t="shared" si="147"/>
        <v>5000</v>
      </c>
      <c r="H614" s="146">
        <f t="shared" si="147"/>
        <v>5000</v>
      </c>
    </row>
    <row r="615" spans="1:8" ht="13.2" x14ac:dyDescent="0.25">
      <c r="A615" s="147" t="s">
        <v>10</v>
      </c>
      <c r="B615" s="147">
        <v>45</v>
      </c>
      <c r="C615" s="147" t="s">
        <v>11</v>
      </c>
      <c r="D615" s="125">
        <f t="shared" si="147"/>
        <v>5000</v>
      </c>
      <c r="E615" s="125">
        <f t="shared" si="147"/>
        <v>5000</v>
      </c>
      <c r="F615" s="125">
        <f t="shared" si="147"/>
        <v>5000</v>
      </c>
      <c r="G615" s="125">
        <f t="shared" si="147"/>
        <v>5000</v>
      </c>
      <c r="H615" s="125">
        <f t="shared" si="147"/>
        <v>5000</v>
      </c>
    </row>
    <row r="616" spans="1:8" s="3" customFormat="1" ht="13.2" x14ac:dyDescent="0.25">
      <c r="A616" s="3" t="s">
        <v>12</v>
      </c>
      <c r="B616" s="3">
        <v>45</v>
      </c>
      <c r="C616" s="3" t="s">
        <v>13</v>
      </c>
      <c r="D616" s="4">
        <v>5000</v>
      </c>
      <c r="E616" s="4">
        <v>5000</v>
      </c>
      <c r="F616" s="4">
        <v>5000</v>
      </c>
      <c r="G616" s="4">
        <v>5000</v>
      </c>
      <c r="H616" s="4">
        <v>5000</v>
      </c>
    </row>
    <row r="617" spans="1:8" s="3" customFormat="1" ht="13.2" x14ac:dyDescent="0.25">
      <c r="A617" s="69" t="s">
        <v>87</v>
      </c>
      <c r="B617" s="69"/>
      <c r="C617" s="141"/>
      <c r="D617" s="142">
        <f>D618</f>
        <v>14000</v>
      </c>
      <c r="E617" s="142">
        <f>E618</f>
        <v>14000</v>
      </c>
      <c r="F617" s="142">
        <f>F618</f>
        <v>10000</v>
      </c>
      <c r="G617" s="142">
        <f>G618</f>
        <v>14000</v>
      </c>
      <c r="H617" s="142">
        <f>H618</f>
        <v>14000</v>
      </c>
    </row>
    <row r="618" spans="1:8" s="3" customFormat="1" ht="13.2" x14ac:dyDescent="0.25">
      <c r="A618" s="117" t="s">
        <v>74</v>
      </c>
      <c r="B618" s="117"/>
      <c r="C618" s="143"/>
      <c r="D618" s="144">
        <f>D619+D622+D625</f>
        <v>14000</v>
      </c>
      <c r="E618" s="144">
        <f>E619+E622+E625</f>
        <v>14000</v>
      </c>
      <c r="F618" s="144">
        <f>F619+F622+F625</f>
        <v>10000</v>
      </c>
      <c r="G618" s="144">
        <f>G619+G622+G625</f>
        <v>14000</v>
      </c>
      <c r="H618" s="144">
        <f>H619+H622+H625</f>
        <v>14000</v>
      </c>
    </row>
    <row r="619" spans="1:8" s="3" customFormat="1" ht="13.2" x14ac:dyDescent="0.25">
      <c r="A619" s="145" t="s">
        <v>382</v>
      </c>
      <c r="B619" s="145"/>
      <c r="C619" s="145"/>
      <c r="D619" s="146">
        <f t="shared" ref="D619:H620" si="148">D620</f>
        <v>5000</v>
      </c>
      <c r="E619" s="146">
        <f t="shared" si="148"/>
        <v>5000</v>
      </c>
      <c r="F619" s="146">
        <f t="shared" si="148"/>
        <v>5000</v>
      </c>
      <c r="G619" s="146">
        <f t="shared" si="148"/>
        <v>4000</v>
      </c>
      <c r="H619" s="146">
        <f t="shared" si="148"/>
        <v>4000</v>
      </c>
    </row>
    <row r="620" spans="1:8" s="3" customFormat="1" ht="13.2" x14ac:dyDescent="0.25">
      <c r="A620" s="2" t="s">
        <v>10</v>
      </c>
      <c r="B620" s="2">
        <v>33</v>
      </c>
      <c r="C620" s="2" t="s">
        <v>11</v>
      </c>
      <c r="D620" s="125">
        <f t="shared" si="148"/>
        <v>5000</v>
      </c>
      <c r="E620" s="125">
        <f t="shared" si="148"/>
        <v>5000</v>
      </c>
      <c r="F620" s="125">
        <f t="shared" si="148"/>
        <v>5000</v>
      </c>
      <c r="G620" s="125">
        <f t="shared" si="148"/>
        <v>4000</v>
      </c>
      <c r="H620" s="125">
        <f t="shared" si="148"/>
        <v>4000</v>
      </c>
    </row>
    <row r="621" spans="1:8" s="3" customFormat="1" ht="13.2" x14ac:dyDescent="0.25">
      <c r="A621" s="3" t="s">
        <v>12</v>
      </c>
      <c r="B621" s="3">
        <v>33</v>
      </c>
      <c r="C621" s="3" t="s">
        <v>13</v>
      </c>
      <c r="D621" s="4">
        <v>5000</v>
      </c>
      <c r="E621" s="4">
        <v>5000</v>
      </c>
      <c r="F621" s="4">
        <v>5000</v>
      </c>
      <c r="G621" s="4">
        <v>4000</v>
      </c>
      <c r="H621" s="4">
        <v>4000</v>
      </c>
    </row>
    <row r="622" spans="1:8" s="3" customFormat="1" ht="13.2" x14ac:dyDescent="0.25">
      <c r="A622" s="114" t="s">
        <v>369</v>
      </c>
      <c r="B622" s="114"/>
      <c r="C622" s="145"/>
      <c r="D622" s="146">
        <f t="shared" ref="D622:H623" si="149">D623</f>
        <v>5000</v>
      </c>
      <c r="E622" s="146">
        <f t="shared" si="149"/>
        <v>5000</v>
      </c>
      <c r="F622" s="146">
        <f t="shared" si="149"/>
        <v>0</v>
      </c>
      <c r="G622" s="146">
        <f t="shared" si="149"/>
        <v>5000</v>
      </c>
      <c r="H622" s="146">
        <f t="shared" si="149"/>
        <v>5000</v>
      </c>
    </row>
    <row r="623" spans="1:8" s="3" customFormat="1" ht="13.2" x14ac:dyDescent="0.25">
      <c r="A623" s="147" t="s">
        <v>10</v>
      </c>
      <c r="B623" s="147">
        <v>41</v>
      </c>
      <c r="C623" s="147" t="s">
        <v>11</v>
      </c>
      <c r="D623" s="125">
        <f t="shared" si="149"/>
        <v>5000</v>
      </c>
      <c r="E623" s="125">
        <f t="shared" si="149"/>
        <v>5000</v>
      </c>
      <c r="F623" s="125">
        <f t="shared" si="149"/>
        <v>0</v>
      </c>
      <c r="G623" s="125">
        <f t="shared" si="149"/>
        <v>5000</v>
      </c>
      <c r="H623" s="125">
        <f t="shared" si="149"/>
        <v>5000</v>
      </c>
    </row>
    <row r="624" spans="1:8" s="3" customFormat="1" ht="13.2" x14ac:dyDescent="0.25">
      <c r="A624" s="3" t="s">
        <v>12</v>
      </c>
      <c r="B624" s="3">
        <v>41</v>
      </c>
      <c r="C624" s="3" t="s">
        <v>13</v>
      </c>
      <c r="D624" s="4">
        <v>5000</v>
      </c>
      <c r="E624" s="4">
        <v>5000</v>
      </c>
      <c r="F624" s="4">
        <v>0</v>
      </c>
      <c r="G624" s="4">
        <v>5000</v>
      </c>
      <c r="H624" s="4">
        <v>5000</v>
      </c>
    </row>
    <row r="625" spans="1:8" s="3" customFormat="1" ht="13.2" x14ac:dyDescent="0.25">
      <c r="A625" s="114" t="s">
        <v>366</v>
      </c>
      <c r="B625" s="114"/>
      <c r="C625" s="145"/>
      <c r="D625" s="146">
        <f t="shared" ref="D625:H626" si="150">D626</f>
        <v>4000</v>
      </c>
      <c r="E625" s="146">
        <f t="shared" si="150"/>
        <v>4000</v>
      </c>
      <c r="F625" s="146">
        <f t="shared" si="150"/>
        <v>5000</v>
      </c>
      <c r="G625" s="146">
        <f t="shared" si="150"/>
        <v>5000</v>
      </c>
      <c r="H625" s="146">
        <f t="shared" si="150"/>
        <v>5000</v>
      </c>
    </row>
    <row r="626" spans="1:8" s="3" customFormat="1" ht="13.2" x14ac:dyDescent="0.25">
      <c r="A626" s="147" t="s">
        <v>10</v>
      </c>
      <c r="B626" s="147">
        <v>45</v>
      </c>
      <c r="C626" s="147" t="s">
        <v>11</v>
      </c>
      <c r="D626" s="125">
        <f t="shared" si="150"/>
        <v>4000</v>
      </c>
      <c r="E626" s="125">
        <f t="shared" si="150"/>
        <v>4000</v>
      </c>
      <c r="F626" s="125">
        <f t="shared" si="150"/>
        <v>5000</v>
      </c>
      <c r="G626" s="125">
        <f t="shared" si="150"/>
        <v>5000</v>
      </c>
      <c r="H626" s="125">
        <f t="shared" si="150"/>
        <v>5000</v>
      </c>
    </row>
    <row r="627" spans="1:8" s="3" customFormat="1" ht="13.2" x14ac:dyDescent="0.25">
      <c r="A627" s="3" t="s">
        <v>12</v>
      </c>
      <c r="B627" s="3">
        <v>45</v>
      </c>
      <c r="C627" s="3" t="s">
        <v>13</v>
      </c>
      <c r="D627" s="4">
        <v>4000</v>
      </c>
      <c r="E627" s="4">
        <v>4000</v>
      </c>
      <c r="F627" s="4">
        <v>5000</v>
      </c>
      <c r="G627" s="4">
        <v>5000</v>
      </c>
      <c r="H627" s="4">
        <v>5000</v>
      </c>
    </row>
    <row r="628" spans="1:8" s="3" customFormat="1" ht="13.2" x14ac:dyDescent="0.25">
      <c r="D628" s="7"/>
      <c r="E628" s="7"/>
      <c r="F628" s="7"/>
      <c r="G628" s="7"/>
      <c r="H628" s="7"/>
    </row>
    <row r="629" spans="1:8" ht="13.2" hidden="1" x14ac:dyDescent="0.25">
      <c r="A629" s="69" t="s">
        <v>88</v>
      </c>
      <c r="B629" s="69"/>
      <c r="C629" s="141"/>
      <c r="D629" s="142">
        <f t="shared" ref="D629:H630" si="151">D630</f>
        <v>0</v>
      </c>
      <c r="E629" s="142">
        <f t="shared" si="151"/>
        <v>0</v>
      </c>
      <c r="F629" s="142">
        <f t="shared" si="151"/>
        <v>0</v>
      </c>
      <c r="G629" s="142">
        <f t="shared" si="151"/>
        <v>0</v>
      </c>
      <c r="H629" s="142">
        <f t="shared" si="151"/>
        <v>0</v>
      </c>
    </row>
    <row r="630" spans="1:8" ht="13.2" hidden="1" x14ac:dyDescent="0.25">
      <c r="A630" s="117" t="s">
        <v>74</v>
      </c>
      <c r="B630" s="117"/>
      <c r="C630" s="143"/>
      <c r="D630" s="144">
        <f t="shared" si="151"/>
        <v>0</v>
      </c>
      <c r="E630" s="144">
        <f t="shared" si="151"/>
        <v>0</v>
      </c>
      <c r="F630" s="144">
        <f t="shared" si="151"/>
        <v>0</v>
      </c>
      <c r="G630" s="144">
        <f t="shared" si="151"/>
        <v>0</v>
      </c>
      <c r="H630" s="144">
        <f t="shared" si="151"/>
        <v>0</v>
      </c>
    </row>
    <row r="631" spans="1:8" ht="13.2" hidden="1" x14ac:dyDescent="0.25">
      <c r="A631" s="145" t="s">
        <v>382</v>
      </c>
      <c r="B631" s="145"/>
      <c r="C631" s="145"/>
      <c r="D631" s="146">
        <f>D632+D635</f>
        <v>0</v>
      </c>
      <c r="E631" s="146">
        <f>E632+E635</f>
        <v>0</v>
      </c>
      <c r="F631" s="146">
        <f>F632+F635</f>
        <v>0</v>
      </c>
      <c r="G631" s="146">
        <f>G632+G635</f>
        <v>0</v>
      </c>
      <c r="H631" s="146">
        <f>H632+H635</f>
        <v>0</v>
      </c>
    </row>
    <row r="632" spans="1:8" ht="13.2" hidden="1" x14ac:dyDescent="0.25">
      <c r="A632" s="2" t="s">
        <v>10</v>
      </c>
      <c r="B632" s="2">
        <v>33</v>
      </c>
      <c r="C632" s="2" t="s">
        <v>11</v>
      </c>
      <c r="D632" s="125">
        <f>SUM(D633:D634)</f>
        <v>0</v>
      </c>
      <c r="E632" s="125">
        <f>SUM(E633:E634)</f>
        <v>0</v>
      </c>
      <c r="F632" s="125">
        <f>SUM(F633:F634)</f>
        <v>0</v>
      </c>
      <c r="G632" s="125">
        <f>SUM(G633:G634)</f>
        <v>0</v>
      </c>
      <c r="H632" s="125">
        <f>SUM(H633:H634)</f>
        <v>0</v>
      </c>
    </row>
    <row r="633" spans="1:8" s="3" customFormat="1" ht="13.2" hidden="1" x14ac:dyDescent="0.25">
      <c r="A633" s="3" t="s">
        <v>12</v>
      </c>
      <c r="B633" s="3">
        <v>33</v>
      </c>
      <c r="C633" s="3" t="s">
        <v>13</v>
      </c>
      <c r="D633" s="7"/>
      <c r="E633" s="7"/>
      <c r="F633" s="7"/>
      <c r="G633" s="7"/>
      <c r="H633" s="7"/>
    </row>
    <row r="634" spans="1:8" s="3" customFormat="1" ht="13.2" hidden="1" x14ac:dyDescent="0.25">
      <c r="A634" s="5">
        <v>38</v>
      </c>
      <c r="B634" s="3">
        <v>33</v>
      </c>
      <c r="C634" s="3" t="s">
        <v>16</v>
      </c>
      <c r="D634" s="7"/>
      <c r="E634" s="7"/>
      <c r="F634" s="7"/>
      <c r="G634" s="7"/>
      <c r="H634" s="7"/>
    </row>
    <row r="635" spans="1:8" ht="13.2" hidden="1" x14ac:dyDescent="0.25">
      <c r="A635" s="147" t="s">
        <v>29</v>
      </c>
      <c r="B635" s="147">
        <v>33</v>
      </c>
      <c r="C635" s="147" t="s">
        <v>30</v>
      </c>
      <c r="D635" s="125">
        <f>D636</f>
        <v>0</v>
      </c>
      <c r="E635" s="125">
        <f>E636</f>
        <v>0</v>
      </c>
      <c r="F635" s="125">
        <f>F636</f>
        <v>0</v>
      </c>
      <c r="G635" s="125">
        <f>G636</f>
        <v>0</v>
      </c>
      <c r="H635" s="125">
        <f>H636</f>
        <v>0</v>
      </c>
    </row>
    <row r="636" spans="1:8" s="3" customFormat="1" ht="13.2" hidden="1" x14ac:dyDescent="0.25">
      <c r="A636" s="3" t="s">
        <v>31</v>
      </c>
      <c r="B636" s="3">
        <v>33</v>
      </c>
      <c r="C636" s="3" t="s">
        <v>32</v>
      </c>
      <c r="D636" s="7"/>
      <c r="E636" s="7"/>
      <c r="F636" s="7"/>
      <c r="G636" s="7"/>
      <c r="H636" s="7"/>
    </row>
    <row r="637" spans="1:8" ht="13.2" x14ac:dyDescent="0.25">
      <c r="A637" s="149" t="s">
        <v>89</v>
      </c>
      <c r="B637" s="149"/>
      <c r="C637" s="139"/>
      <c r="D637" s="140">
        <f>D638+D649+D665+D675+D702+D657+D684+D689+D697</f>
        <v>298340</v>
      </c>
      <c r="E637" s="140">
        <f>E638+E649+E665+E675+E702+E657+E684+E689+E697</f>
        <v>352200</v>
      </c>
      <c r="F637" s="140">
        <f>F638+F649+F665+F675+F702+F657+F684+F689+F697</f>
        <v>411700</v>
      </c>
      <c r="G637" s="140">
        <f>G638+G649+G665+G675+G702+G657+G684+G689+G697</f>
        <v>135600</v>
      </c>
      <c r="H637" s="140">
        <f>H638+H649+H665+H675+H702+H657+H684+H689+H697</f>
        <v>23600</v>
      </c>
    </row>
    <row r="638" spans="1:8" ht="13.2" x14ac:dyDescent="0.25">
      <c r="A638" s="69" t="s">
        <v>90</v>
      </c>
      <c r="B638" s="69"/>
      <c r="C638" s="141"/>
      <c r="D638" s="142">
        <f>D639</f>
        <v>40800</v>
      </c>
      <c r="E638" s="142">
        <f>E639</f>
        <v>20400</v>
      </c>
      <c r="F638" s="142">
        <f>F639</f>
        <v>10000</v>
      </c>
      <c r="G638" s="142">
        <f>G639</f>
        <v>0</v>
      </c>
      <c r="H638" s="142">
        <f>H639</f>
        <v>0</v>
      </c>
    </row>
    <row r="639" spans="1:8" ht="13.2" x14ac:dyDescent="0.25">
      <c r="A639" s="117" t="s">
        <v>54</v>
      </c>
      <c r="B639" s="117"/>
      <c r="C639" s="143"/>
      <c r="D639" s="144">
        <f>D640+D643+D646</f>
        <v>40800</v>
      </c>
      <c r="E639" s="144">
        <f>E640+E643+E646</f>
        <v>20400</v>
      </c>
      <c r="F639" s="144">
        <f>F640+F643+F646</f>
        <v>10000</v>
      </c>
      <c r="G639" s="144">
        <f>G640+G643+G646</f>
        <v>0</v>
      </c>
      <c r="H639" s="144">
        <f>H640+H643+H646</f>
        <v>0</v>
      </c>
    </row>
    <row r="640" spans="1:8" ht="13.2" x14ac:dyDescent="0.25">
      <c r="A640" s="114" t="s">
        <v>61</v>
      </c>
      <c r="B640" s="114"/>
      <c r="C640" s="145"/>
      <c r="D640" s="146">
        <f t="shared" ref="D640:H641" si="152">D641</f>
        <v>15800</v>
      </c>
      <c r="E640" s="146">
        <f t="shared" si="152"/>
        <v>10400</v>
      </c>
      <c r="F640" s="146">
        <f t="shared" si="152"/>
        <v>8000</v>
      </c>
      <c r="G640" s="146">
        <f t="shared" si="152"/>
        <v>0</v>
      </c>
      <c r="H640" s="146">
        <f t="shared" si="152"/>
        <v>0</v>
      </c>
    </row>
    <row r="641" spans="1:8" ht="13.2" x14ac:dyDescent="0.25">
      <c r="A641" s="147" t="s">
        <v>29</v>
      </c>
      <c r="B641" s="147">
        <v>11</v>
      </c>
      <c r="C641" s="147" t="s">
        <v>30</v>
      </c>
      <c r="D641" s="125">
        <f t="shared" si="152"/>
        <v>15800</v>
      </c>
      <c r="E641" s="125">
        <f t="shared" si="152"/>
        <v>10400</v>
      </c>
      <c r="F641" s="125">
        <f t="shared" si="152"/>
        <v>8000</v>
      </c>
      <c r="G641" s="125">
        <f t="shared" si="152"/>
        <v>0</v>
      </c>
      <c r="H641" s="125">
        <f t="shared" si="152"/>
        <v>0</v>
      </c>
    </row>
    <row r="642" spans="1:8" s="3" customFormat="1" ht="13.2" x14ac:dyDescent="0.25">
      <c r="A642" s="3" t="s">
        <v>31</v>
      </c>
      <c r="B642" s="3">
        <v>11</v>
      </c>
      <c r="C642" s="3" t="s">
        <v>32</v>
      </c>
      <c r="D642" s="4">
        <f>15000+800</f>
        <v>15800</v>
      </c>
      <c r="E642" s="4">
        <v>10400</v>
      </c>
      <c r="F642" s="4">
        <v>8000</v>
      </c>
      <c r="G642" s="4">
        <v>0</v>
      </c>
      <c r="H642" s="4">
        <v>0</v>
      </c>
    </row>
    <row r="643" spans="1:8" ht="13.2" x14ac:dyDescent="0.25">
      <c r="A643" s="114" t="s">
        <v>369</v>
      </c>
      <c r="B643" s="114"/>
      <c r="C643" s="145"/>
      <c r="D643" s="146">
        <f t="shared" ref="D643:H644" si="153">D644</f>
        <v>10000</v>
      </c>
      <c r="E643" s="146">
        <f t="shared" si="153"/>
        <v>0</v>
      </c>
      <c r="F643" s="146">
        <f t="shared" si="153"/>
        <v>0</v>
      </c>
      <c r="G643" s="146">
        <f t="shared" si="153"/>
        <v>0</v>
      </c>
      <c r="H643" s="146">
        <f t="shared" si="153"/>
        <v>0</v>
      </c>
    </row>
    <row r="644" spans="1:8" ht="13.2" x14ac:dyDescent="0.25">
      <c r="A644" s="147" t="s">
        <v>29</v>
      </c>
      <c r="B644" s="147">
        <v>41</v>
      </c>
      <c r="C644" s="147" t="s">
        <v>30</v>
      </c>
      <c r="D644" s="125">
        <f t="shared" si="153"/>
        <v>10000</v>
      </c>
      <c r="E644" s="125">
        <f t="shared" si="153"/>
        <v>0</v>
      </c>
      <c r="F644" s="125">
        <f t="shared" si="153"/>
        <v>0</v>
      </c>
      <c r="G644" s="125">
        <f t="shared" si="153"/>
        <v>0</v>
      </c>
      <c r="H644" s="125">
        <f t="shared" si="153"/>
        <v>0</v>
      </c>
    </row>
    <row r="645" spans="1:8" s="3" customFormat="1" ht="13.2" x14ac:dyDescent="0.25">
      <c r="A645" s="3" t="s">
        <v>31</v>
      </c>
      <c r="B645" s="3">
        <v>41</v>
      </c>
      <c r="C645" s="3" t="s">
        <v>32</v>
      </c>
      <c r="D645" s="4">
        <v>10000</v>
      </c>
      <c r="E645" s="4">
        <v>0</v>
      </c>
      <c r="F645" s="4">
        <v>0</v>
      </c>
      <c r="G645" s="7"/>
      <c r="H645" s="7"/>
    </row>
    <row r="646" spans="1:8" ht="13.2" x14ac:dyDescent="0.25">
      <c r="A646" s="114" t="s">
        <v>366</v>
      </c>
      <c r="B646" s="114"/>
      <c r="C646" s="145"/>
      <c r="D646" s="146">
        <f t="shared" ref="D646:H647" si="154">D647</f>
        <v>15000</v>
      </c>
      <c r="E646" s="146">
        <f t="shared" si="154"/>
        <v>10000</v>
      </c>
      <c r="F646" s="146">
        <f t="shared" si="154"/>
        <v>2000</v>
      </c>
      <c r="G646" s="146">
        <f t="shared" si="154"/>
        <v>0</v>
      </c>
      <c r="H646" s="146">
        <f t="shared" si="154"/>
        <v>0</v>
      </c>
    </row>
    <row r="647" spans="1:8" ht="13.2" x14ac:dyDescent="0.25">
      <c r="A647" s="147" t="s">
        <v>29</v>
      </c>
      <c r="B647" s="147">
        <v>45</v>
      </c>
      <c r="C647" s="147" t="s">
        <v>30</v>
      </c>
      <c r="D647" s="125">
        <f t="shared" si="154"/>
        <v>15000</v>
      </c>
      <c r="E647" s="125">
        <f t="shared" si="154"/>
        <v>10000</v>
      </c>
      <c r="F647" s="125">
        <f t="shared" si="154"/>
        <v>2000</v>
      </c>
      <c r="G647" s="125">
        <f t="shared" si="154"/>
        <v>0</v>
      </c>
      <c r="H647" s="125">
        <f t="shared" si="154"/>
        <v>0</v>
      </c>
    </row>
    <row r="648" spans="1:8" s="3" customFormat="1" ht="13.2" x14ac:dyDescent="0.25">
      <c r="A648" s="3" t="s">
        <v>31</v>
      </c>
      <c r="B648" s="3">
        <v>45</v>
      </c>
      <c r="C648" s="3" t="s">
        <v>32</v>
      </c>
      <c r="D648" s="4">
        <v>15000</v>
      </c>
      <c r="E648" s="4">
        <v>10000</v>
      </c>
      <c r="F648" s="4">
        <v>2000</v>
      </c>
      <c r="G648" s="7"/>
      <c r="H648" s="7"/>
    </row>
    <row r="649" spans="1:8" ht="13.2" hidden="1" x14ac:dyDescent="0.25">
      <c r="A649" s="69" t="s">
        <v>340</v>
      </c>
      <c r="B649" s="69"/>
      <c r="C649" s="141"/>
      <c r="D649" s="142">
        <f t="shared" ref="D649:H652" si="155">D650</f>
        <v>0</v>
      </c>
      <c r="E649" s="142">
        <f t="shared" si="155"/>
        <v>0</v>
      </c>
      <c r="F649" s="142">
        <f t="shared" si="155"/>
        <v>0</v>
      </c>
      <c r="G649" s="142">
        <f t="shared" si="155"/>
        <v>0</v>
      </c>
      <c r="H649" s="142">
        <f t="shared" si="155"/>
        <v>0</v>
      </c>
    </row>
    <row r="650" spans="1:8" ht="13.2" hidden="1" x14ac:dyDescent="0.25">
      <c r="A650" s="117" t="s">
        <v>54</v>
      </c>
      <c r="B650" s="117"/>
      <c r="C650" s="143"/>
      <c r="D650" s="144">
        <f>D651+D654</f>
        <v>0</v>
      </c>
      <c r="E650" s="144">
        <f>E651+E654</f>
        <v>0</v>
      </c>
      <c r="F650" s="144">
        <f>F651+F654</f>
        <v>0</v>
      </c>
      <c r="G650" s="144">
        <f>G651+G654</f>
        <v>0</v>
      </c>
      <c r="H650" s="144">
        <f>H651+H654</f>
        <v>0</v>
      </c>
    </row>
    <row r="651" spans="1:8" ht="13.2" hidden="1" x14ac:dyDescent="0.25">
      <c r="A651" s="114" t="s">
        <v>61</v>
      </c>
      <c r="B651" s="114"/>
      <c r="C651" s="145"/>
      <c r="D651" s="146">
        <f t="shared" si="155"/>
        <v>0</v>
      </c>
      <c r="E651" s="146">
        <f t="shared" si="155"/>
        <v>0</v>
      </c>
      <c r="F651" s="146">
        <f t="shared" si="155"/>
        <v>0</v>
      </c>
      <c r="G651" s="146">
        <f t="shared" si="155"/>
        <v>0</v>
      </c>
      <c r="H651" s="146">
        <f t="shared" si="155"/>
        <v>0</v>
      </c>
    </row>
    <row r="652" spans="1:8" ht="13.2" hidden="1" x14ac:dyDescent="0.25">
      <c r="A652" s="147" t="s">
        <v>29</v>
      </c>
      <c r="B652" s="147">
        <v>11</v>
      </c>
      <c r="C652" s="147" t="s">
        <v>30</v>
      </c>
      <c r="D652" s="125">
        <f t="shared" si="155"/>
        <v>0</v>
      </c>
      <c r="E652" s="125">
        <f t="shared" si="155"/>
        <v>0</v>
      </c>
      <c r="F652" s="125">
        <f t="shared" si="155"/>
        <v>0</v>
      </c>
      <c r="G652" s="125">
        <f t="shared" si="155"/>
        <v>0</v>
      </c>
      <c r="H652" s="125">
        <f t="shared" si="155"/>
        <v>0</v>
      </c>
    </row>
    <row r="653" spans="1:8" s="3" customFormat="1" ht="13.2" hidden="1" x14ac:dyDescent="0.25">
      <c r="A653" s="3" t="s">
        <v>31</v>
      </c>
      <c r="B653" s="3">
        <v>11</v>
      </c>
      <c r="C653" s="3" t="s">
        <v>32</v>
      </c>
      <c r="D653" s="7">
        <v>0</v>
      </c>
      <c r="E653" s="7">
        <v>0</v>
      </c>
      <c r="F653" s="7">
        <v>0</v>
      </c>
      <c r="G653" s="7"/>
      <c r="H653" s="7"/>
    </row>
    <row r="654" spans="1:8" s="3" customFormat="1" ht="13.2" hidden="1" x14ac:dyDescent="0.25">
      <c r="A654" s="114" t="s">
        <v>366</v>
      </c>
      <c r="B654" s="114"/>
      <c r="C654" s="145"/>
      <c r="D654" s="146">
        <f t="shared" ref="D654:H655" si="156">D655</f>
        <v>0</v>
      </c>
      <c r="E654" s="146">
        <f t="shared" si="156"/>
        <v>0</v>
      </c>
      <c r="F654" s="146">
        <f t="shared" si="156"/>
        <v>0</v>
      </c>
      <c r="G654" s="146">
        <f t="shared" si="156"/>
        <v>0</v>
      </c>
      <c r="H654" s="146">
        <f t="shared" si="156"/>
        <v>0</v>
      </c>
    </row>
    <row r="655" spans="1:8" s="3" customFormat="1" ht="13.2" hidden="1" x14ac:dyDescent="0.25">
      <c r="A655" s="147" t="s">
        <v>29</v>
      </c>
      <c r="B655" s="147">
        <v>45</v>
      </c>
      <c r="C655" s="147" t="s">
        <v>30</v>
      </c>
      <c r="D655" s="125">
        <f t="shared" si="156"/>
        <v>0</v>
      </c>
      <c r="E655" s="125">
        <f t="shared" si="156"/>
        <v>0</v>
      </c>
      <c r="F655" s="125">
        <f t="shared" si="156"/>
        <v>0</v>
      </c>
      <c r="G655" s="125">
        <f t="shared" si="156"/>
        <v>0</v>
      </c>
      <c r="H655" s="125">
        <f t="shared" si="156"/>
        <v>0</v>
      </c>
    </row>
    <row r="656" spans="1:8" s="3" customFormat="1" ht="13.2" hidden="1" x14ac:dyDescent="0.25">
      <c r="A656" s="3" t="s">
        <v>31</v>
      </c>
      <c r="B656" s="3">
        <v>45</v>
      </c>
      <c r="C656" s="3" t="s">
        <v>32</v>
      </c>
      <c r="D656" s="7"/>
      <c r="E656" s="7"/>
      <c r="F656" s="7"/>
      <c r="G656" s="7"/>
      <c r="H656" s="7"/>
    </row>
    <row r="657" spans="1:8" s="3" customFormat="1" ht="13.2" x14ac:dyDescent="0.25">
      <c r="A657" s="69" t="s">
        <v>334</v>
      </c>
      <c r="B657" s="69"/>
      <c r="C657" s="141"/>
      <c r="D657" s="142">
        <f t="shared" ref="D657:H660" si="157">D658</f>
        <v>30800</v>
      </c>
      <c r="E657" s="142">
        <f t="shared" si="157"/>
        <v>61500</v>
      </c>
      <c r="F657" s="142">
        <f t="shared" si="157"/>
        <v>77300</v>
      </c>
      <c r="G657" s="142">
        <f t="shared" si="157"/>
        <v>0</v>
      </c>
      <c r="H657" s="142">
        <f t="shared" si="157"/>
        <v>0</v>
      </c>
    </row>
    <row r="658" spans="1:8" s="3" customFormat="1" ht="13.2" x14ac:dyDescent="0.25">
      <c r="A658" s="117" t="s">
        <v>54</v>
      </c>
      <c r="B658" s="117"/>
      <c r="C658" s="143"/>
      <c r="D658" s="144">
        <f>D659+D662</f>
        <v>30800</v>
      </c>
      <c r="E658" s="144">
        <f>E659+E662</f>
        <v>61500</v>
      </c>
      <c r="F658" s="144">
        <f>F659+F662</f>
        <v>77300</v>
      </c>
      <c r="G658" s="144">
        <f>G659+G662</f>
        <v>0</v>
      </c>
      <c r="H658" s="144">
        <f>H659+H662</f>
        <v>0</v>
      </c>
    </row>
    <row r="659" spans="1:8" s="3" customFormat="1" ht="13.2" x14ac:dyDescent="0.25">
      <c r="A659" s="114" t="s">
        <v>378</v>
      </c>
      <c r="B659" s="114"/>
      <c r="C659" s="145"/>
      <c r="D659" s="146">
        <f t="shared" si="157"/>
        <v>30800</v>
      </c>
      <c r="E659" s="146">
        <f t="shared" si="157"/>
        <v>61500</v>
      </c>
      <c r="F659" s="146">
        <f t="shared" si="157"/>
        <v>77300</v>
      </c>
      <c r="G659" s="146">
        <f t="shared" si="157"/>
        <v>0</v>
      </c>
      <c r="H659" s="146">
        <f t="shared" si="157"/>
        <v>0</v>
      </c>
    </row>
    <row r="660" spans="1:8" s="3" customFormat="1" ht="13.2" x14ac:dyDescent="0.25">
      <c r="A660" s="147" t="s">
        <v>29</v>
      </c>
      <c r="B660" s="147">
        <v>61</v>
      </c>
      <c r="C660" s="147" t="s">
        <v>30</v>
      </c>
      <c r="D660" s="125">
        <f t="shared" si="157"/>
        <v>30800</v>
      </c>
      <c r="E660" s="125">
        <f t="shared" si="157"/>
        <v>61500</v>
      </c>
      <c r="F660" s="125">
        <f t="shared" si="157"/>
        <v>77300</v>
      </c>
      <c r="G660" s="125">
        <f t="shared" si="157"/>
        <v>0</v>
      </c>
      <c r="H660" s="125">
        <f t="shared" si="157"/>
        <v>0</v>
      </c>
    </row>
    <row r="661" spans="1:8" s="3" customFormat="1" ht="13.2" x14ac:dyDescent="0.25">
      <c r="A661" s="3" t="s">
        <v>31</v>
      </c>
      <c r="B661" s="3">
        <v>61</v>
      </c>
      <c r="C661" s="3" t="s">
        <v>32</v>
      </c>
      <c r="D661" s="7">
        <f>20000+600+10000+200</f>
        <v>30800</v>
      </c>
      <c r="E661" s="7">
        <v>61500</v>
      </c>
      <c r="F661" s="7">
        <v>77300</v>
      </c>
      <c r="G661" s="7">
        <f>SUM(G670)</f>
        <v>0</v>
      </c>
      <c r="H661" s="7">
        <f>SUM(H670)</f>
        <v>0</v>
      </c>
    </row>
    <row r="662" spans="1:8" s="3" customFormat="1" ht="13.2" x14ac:dyDescent="0.25">
      <c r="A662" s="114" t="s">
        <v>369</v>
      </c>
      <c r="B662" s="114"/>
      <c r="C662" s="145"/>
      <c r="D662" s="146">
        <f t="shared" ref="D662:H663" si="158">D663</f>
        <v>0</v>
      </c>
      <c r="E662" s="146">
        <f t="shared" si="158"/>
        <v>0</v>
      </c>
      <c r="F662" s="146">
        <f t="shared" si="158"/>
        <v>0</v>
      </c>
      <c r="G662" s="146">
        <f t="shared" si="158"/>
        <v>0</v>
      </c>
      <c r="H662" s="146">
        <f t="shared" si="158"/>
        <v>0</v>
      </c>
    </row>
    <row r="663" spans="1:8" s="3" customFormat="1" ht="13.2" x14ac:dyDescent="0.25">
      <c r="A663" s="147" t="s">
        <v>29</v>
      </c>
      <c r="B663" s="147">
        <v>41</v>
      </c>
      <c r="C663" s="147" t="s">
        <v>30</v>
      </c>
      <c r="D663" s="125">
        <f t="shared" si="158"/>
        <v>0</v>
      </c>
      <c r="E663" s="125">
        <f t="shared" si="158"/>
        <v>0</v>
      </c>
      <c r="F663" s="125">
        <f t="shared" si="158"/>
        <v>0</v>
      </c>
      <c r="G663" s="125">
        <f t="shared" si="158"/>
        <v>0</v>
      </c>
      <c r="H663" s="125">
        <f t="shared" si="158"/>
        <v>0</v>
      </c>
    </row>
    <row r="664" spans="1:8" s="3" customFormat="1" ht="13.2" x14ac:dyDescent="0.25">
      <c r="A664" s="3" t="s">
        <v>31</v>
      </c>
      <c r="B664" s="3">
        <v>41</v>
      </c>
      <c r="C664" s="3" t="s">
        <v>32</v>
      </c>
      <c r="D664" s="7"/>
      <c r="E664" s="7"/>
      <c r="F664" s="7"/>
      <c r="G664" s="7"/>
      <c r="H664" s="7"/>
    </row>
    <row r="665" spans="1:8" ht="13.2" x14ac:dyDescent="0.25">
      <c r="A665" s="69" t="s">
        <v>91</v>
      </c>
      <c r="B665" s="69"/>
      <c r="C665" s="141"/>
      <c r="D665" s="142">
        <f>D666</f>
        <v>122640</v>
      </c>
      <c r="E665" s="142">
        <f>E666</f>
        <v>140000</v>
      </c>
      <c r="F665" s="142">
        <f>F666</f>
        <v>163000</v>
      </c>
      <c r="G665" s="142">
        <f>G666</f>
        <v>103000</v>
      </c>
      <c r="H665" s="142">
        <f>H666</f>
        <v>0</v>
      </c>
    </row>
    <row r="666" spans="1:8" ht="13.2" x14ac:dyDescent="0.25">
      <c r="A666" s="117" t="s">
        <v>54</v>
      </c>
      <c r="B666" s="117"/>
      <c r="C666" s="143"/>
      <c r="D666" s="144">
        <f>D667+D671</f>
        <v>122640</v>
      </c>
      <c r="E666" s="144">
        <f>E667+E671</f>
        <v>140000</v>
      </c>
      <c r="F666" s="144">
        <f>F667+F671</f>
        <v>163000</v>
      </c>
      <c r="G666" s="144">
        <f>G667+G671</f>
        <v>103000</v>
      </c>
      <c r="H666" s="144">
        <f>H667+H671</f>
        <v>0</v>
      </c>
    </row>
    <row r="667" spans="1:8" ht="13.2" x14ac:dyDescent="0.25">
      <c r="A667" s="114" t="s">
        <v>61</v>
      </c>
      <c r="B667" s="114"/>
      <c r="C667" s="145"/>
      <c r="D667" s="146">
        <f>D668</f>
        <v>6700</v>
      </c>
      <c r="E667" s="146">
        <f>E668</f>
        <v>7000</v>
      </c>
      <c r="F667" s="146">
        <f>F668</f>
        <v>20000</v>
      </c>
      <c r="G667" s="146">
        <f>G668</f>
        <v>0</v>
      </c>
      <c r="H667" s="146">
        <f>H668</f>
        <v>0</v>
      </c>
    </row>
    <row r="668" spans="1:8" ht="13.2" x14ac:dyDescent="0.25">
      <c r="A668" s="147" t="s">
        <v>29</v>
      </c>
      <c r="B668" s="147">
        <v>11</v>
      </c>
      <c r="C668" s="147" t="s">
        <v>30</v>
      </c>
      <c r="D668" s="125">
        <f>D669+D670</f>
        <v>6700</v>
      </c>
      <c r="E668" s="125">
        <f>E669+E670</f>
        <v>7000</v>
      </c>
      <c r="F668" s="125">
        <f>F669+F670</f>
        <v>20000</v>
      </c>
      <c r="G668" s="125">
        <f>G669+G670</f>
        <v>0</v>
      </c>
      <c r="H668" s="125">
        <f>H669+H670</f>
        <v>0</v>
      </c>
    </row>
    <row r="669" spans="1:8" s="3" customFormat="1" ht="13.2" x14ac:dyDescent="0.25">
      <c r="A669" s="5">
        <v>41</v>
      </c>
      <c r="B669" s="5">
        <v>11</v>
      </c>
      <c r="C669" s="3" t="s">
        <v>66</v>
      </c>
      <c r="D669" s="4">
        <v>6700</v>
      </c>
      <c r="E669" s="4">
        <v>7000</v>
      </c>
      <c r="F669" s="4">
        <v>0</v>
      </c>
      <c r="G669" s="7"/>
      <c r="H669" s="7"/>
    </row>
    <row r="670" spans="1:8" s="3" customFormat="1" ht="13.2" x14ac:dyDescent="0.25">
      <c r="A670" s="3" t="s">
        <v>31</v>
      </c>
      <c r="B670" s="3">
        <v>11</v>
      </c>
      <c r="C670" s="3" t="s">
        <v>32</v>
      </c>
      <c r="D670" s="4">
        <v>0</v>
      </c>
      <c r="E670" s="4">
        <v>0</v>
      </c>
      <c r="F670" s="4">
        <v>20000</v>
      </c>
      <c r="G670" s="7"/>
      <c r="H670" s="7"/>
    </row>
    <row r="671" spans="1:8" ht="13.2" x14ac:dyDescent="0.25">
      <c r="A671" s="114" t="s">
        <v>378</v>
      </c>
      <c r="B671" s="114"/>
      <c r="C671" s="145"/>
      <c r="D671" s="146">
        <f>D672</f>
        <v>115940</v>
      </c>
      <c r="E671" s="146">
        <f>E672</f>
        <v>133000</v>
      </c>
      <c r="F671" s="146">
        <f>F672</f>
        <v>143000</v>
      </c>
      <c r="G671" s="146">
        <f>G672</f>
        <v>103000</v>
      </c>
      <c r="H671" s="146">
        <f>H672</f>
        <v>0</v>
      </c>
    </row>
    <row r="672" spans="1:8" ht="13.2" x14ac:dyDescent="0.25">
      <c r="A672" s="147" t="s">
        <v>29</v>
      </c>
      <c r="B672" s="147">
        <v>61</v>
      </c>
      <c r="C672" s="147" t="s">
        <v>30</v>
      </c>
      <c r="D672" s="125">
        <f>D673+D674</f>
        <v>115940</v>
      </c>
      <c r="E672" s="125">
        <f>E673+E674</f>
        <v>133000</v>
      </c>
      <c r="F672" s="125">
        <f>F673+F674</f>
        <v>143000</v>
      </c>
      <c r="G672" s="125">
        <f>G673+G674</f>
        <v>103000</v>
      </c>
      <c r="H672" s="125">
        <f>H673+H674</f>
        <v>0</v>
      </c>
    </row>
    <row r="673" spans="1:8" s="3" customFormat="1" ht="13.2" x14ac:dyDescent="0.25">
      <c r="A673" s="5">
        <v>41</v>
      </c>
      <c r="B673" s="5">
        <v>61</v>
      </c>
      <c r="C673" s="3" t="s">
        <v>66</v>
      </c>
      <c r="D673" s="4">
        <v>20000</v>
      </c>
      <c r="E673" s="4">
        <v>20000</v>
      </c>
      <c r="F673" s="4">
        <v>40000</v>
      </c>
      <c r="G673" s="7"/>
      <c r="H673" s="7"/>
    </row>
    <row r="674" spans="1:8" s="3" customFormat="1" ht="13.2" x14ac:dyDescent="0.25">
      <c r="A674" s="3" t="s">
        <v>31</v>
      </c>
      <c r="B674" s="3">
        <v>61</v>
      </c>
      <c r="C674" s="3" t="s">
        <v>32</v>
      </c>
      <c r="D674" s="4">
        <f>27000+67000+540+1400</f>
        <v>95940</v>
      </c>
      <c r="E674" s="4">
        <v>113000</v>
      </c>
      <c r="F674" s="4">
        <v>103000</v>
      </c>
      <c r="G674" s="7">
        <v>103000</v>
      </c>
      <c r="H674" s="7"/>
    </row>
    <row r="675" spans="1:8" ht="13.2" x14ac:dyDescent="0.25">
      <c r="A675" s="69" t="s">
        <v>92</v>
      </c>
      <c r="B675" s="69"/>
      <c r="C675" s="141"/>
      <c r="D675" s="142">
        <f>D676</f>
        <v>61200</v>
      </c>
      <c r="E675" s="142">
        <f>E676</f>
        <v>87400</v>
      </c>
      <c r="F675" s="142">
        <f>F676</f>
        <v>113500</v>
      </c>
      <c r="G675" s="142">
        <f>G676</f>
        <v>0</v>
      </c>
      <c r="H675" s="142">
        <f>H676</f>
        <v>0</v>
      </c>
    </row>
    <row r="676" spans="1:8" ht="13.2" x14ac:dyDescent="0.25">
      <c r="A676" s="117" t="s">
        <v>54</v>
      </c>
      <c r="B676" s="117"/>
      <c r="C676" s="143"/>
      <c r="D676" s="144">
        <f>D677+D681</f>
        <v>61200</v>
      </c>
      <c r="E676" s="144">
        <f>E677+E681</f>
        <v>87400</v>
      </c>
      <c r="F676" s="144">
        <f>F677+F681</f>
        <v>113500</v>
      </c>
      <c r="G676" s="144">
        <f>G677+G681</f>
        <v>0</v>
      </c>
      <c r="H676" s="144">
        <f>H677+H681</f>
        <v>0</v>
      </c>
    </row>
    <row r="677" spans="1:8" ht="13.2" x14ac:dyDescent="0.25">
      <c r="A677" s="114" t="s">
        <v>61</v>
      </c>
      <c r="B677" s="114"/>
      <c r="C677" s="145"/>
      <c r="D677" s="146">
        <f>D678</f>
        <v>0</v>
      </c>
      <c r="E677" s="146">
        <f>E678</f>
        <v>0</v>
      </c>
      <c r="F677" s="146">
        <f>F678</f>
        <v>0</v>
      </c>
      <c r="G677" s="146">
        <f>G678</f>
        <v>0</v>
      </c>
      <c r="H677" s="146">
        <f>H678</f>
        <v>0</v>
      </c>
    </row>
    <row r="678" spans="1:8" ht="13.2" x14ac:dyDescent="0.25">
      <c r="A678" s="147" t="s">
        <v>29</v>
      </c>
      <c r="B678" s="147">
        <v>11</v>
      </c>
      <c r="C678" s="147" t="s">
        <v>30</v>
      </c>
      <c r="D678" s="125">
        <f>D680+D679</f>
        <v>0</v>
      </c>
      <c r="E678" s="125">
        <f>E680+E679</f>
        <v>0</v>
      </c>
      <c r="F678" s="125">
        <f>F680+F679</f>
        <v>0</v>
      </c>
      <c r="G678" s="125">
        <f>G680+G679</f>
        <v>0</v>
      </c>
      <c r="H678" s="125">
        <f>H680+H679</f>
        <v>0</v>
      </c>
    </row>
    <row r="679" spans="1:8" ht="13.2" x14ac:dyDescent="0.25">
      <c r="A679" s="5">
        <v>41</v>
      </c>
      <c r="B679" s="8">
        <v>11</v>
      </c>
      <c r="C679" s="3" t="s">
        <v>66</v>
      </c>
      <c r="D679" s="125"/>
      <c r="E679" s="125"/>
      <c r="F679" s="125"/>
      <c r="G679" s="125"/>
      <c r="H679" s="125"/>
    </row>
    <row r="680" spans="1:8" s="3" customFormat="1" ht="13.2" x14ac:dyDescent="0.25">
      <c r="A680" s="3" t="s">
        <v>31</v>
      </c>
      <c r="B680" s="3">
        <v>11</v>
      </c>
      <c r="C680" s="3" t="s">
        <v>32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</row>
    <row r="681" spans="1:8" ht="13.2" x14ac:dyDescent="0.25">
      <c r="A681" s="114" t="s">
        <v>378</v>
      </c>
      <c r="B681" s="114"/>
      <c r="C681" s="145"/>
      <c r="D681" s="146">
        <f t="shared" ref="D681:H682" si="159">D682</f>
        <v>61200</v>
      </c>
      <c r="E681" s="146">
        <f t="shared" si="159"/>
        <v>87400</v>
      </c>
      <c r="F681" s="146">
        <f t="shared" si="159"/>
        <v>113500</v>
      </c>
      <c r="G681" s="146">
        <f t="shared" si="159"/>
        <v>0</v>
      </c>
      <c r="H681" s="146">
        <f t="shared" si="159"/>
        <v>0</v>
      </c>
    </row>
    <row r="682" spans="1:8" ht="13.2" x14ac:dyDescent="0.25">
      <c r="A682" s="147" t="s">
        <v>29</v>
      </c>
      <c r="B682" s="147">
        <v>61</v>
      </c>
      <c r="C682" s="147" t="s">
        <v>30</v>
      </c>
      <c r="D682" s="125">
        <f t="shared" si="159"/>
        <v>61200</v>
      </c>
      <c r="E682" s="125">
        <f t="shared" si="159"/>
        <v>87400</v>
      </c>
      <c r="F682" s="125">
        <f t="shared" si="159"/>
        <v>113500</v>
      </c>
      <c r="G682" s="125">
        <f t="shared" si="159"/>
        <v>0</v>
      </c>
      <c r="H682" s="125">
        <f t="shared" si="159"/>
        <v>0</v>
      </c>
    </row>
    <row r="683" spans="1:8" s="3" customFormat="1" ht="13.2" x14ac:dyDescent="0.25">
      <c r="A683" s="3" t="s">
        <v>31</v>
      </c>
      <c r="B683" s="3">
        <v>61</v>
      </c>
      <c r="C683" s="3" t="s">
        <v>32</v>
      </c>
      <c r="D683" s="4">
        <f>40000+20000+1200</f>
        <v>61200</v>
      </c>
      <c r="E683" s="4">
        <f>65000+2000+20000+400</f>
        <v>87400</v>
      </c>
      <c r="F683" s="4">
        <v>113500</v>
      </c>
      <c r="G683" s="4">
        <v>0</v>
      </c>
      <c r="H683" s="4">
        <v>0</v>
      </c>
    </row>
    <row r="684" spans="1:8" s="3" customFormat="1" ht="13.2" hidden="1" x14ac:dyDescent="0.25">
      <c r="A684" s="69" t="s">
        <v>93</v>
      </c>
      <c r="B684" s="69"/>
      <c r="C684" s="141"/>
      <c r="D684" s="142">
        <f t="shared" ref="D684:H686" si="160">D685</f>
        <v>0</v>
      </c>
      <c r="E684" s="142">
        <f t="shared" si="160"/>
        <v>0</v>
      </c>
      <c r="F684" s="142">
        <f t="shared" si="160"/>
        <v>0</v>
      </c>
      <c r="G684" s="142">
        <f t="shared" si="160"/>
        <v>0</v>
      </c>
      <c r="H684" s="142">
        <f t="shared" si="160"/>
        <v>0</v>
      </c>
    </row>
    <row r="685" spans="1:8" s="3" customFormat="1" ht="13.2" hidden="1" x14ac:dyDescent="0.25">
      <c r="A685" s="117" t="s">
        <v>54</v>
      </c>
      <c r="B685" s="117"/>
      <c r="C685" s="143"/>
      <c r="D685" s="144">
        <f t="shared" si="160"/>
        <v>0</v>
      </c>
      <c r="E685" s="144">
        <f t="shared" si="160"/>
        <v>0</v>
      </c>
      <c r="F685" s="144">
        <f t="shared" si="160"/>
        <v>0</v>
      </c>
      <c r="G685" s="144">
        <f t="shared" si="160"/>
        <v>0</v>
      </c>
      <c r="H685" s="144">
        <f t="shared" si="160"/>
        <v>0</v>
      </c>
    </row>
    <row r="686" spans="1:8" s="3" customFormat="1" ht="13.2" hidden="1" x14ac:dyDescent="0.25">
      <c r="A686" s="114" t="s">
        <v>61</v>
      </c>
      <c r="B686" s="114"/>
      <c r="C686" s="145"/>
      <c r="D686" s="146">
        <f t="shared" si="160"/>
        <v>0</v>
      </c>
      <c r="E686" s="146">
        <f t="shared" si="160"/>
        <v>0</v>
      </c>
      <c r="F686" s="146">
        <f t="shared" si="160"/>
        <v>0</v>
      </c>
      <c r="G686" s="146">
        <f t="shared" si="160"/>
        <v>0</v>
      </c>
      <c r="H686" s="146">
        <f t="shared" si="160"/>
        <v>0</v>
      </c>
    </row>
    <row r="687" spans="1:8" s="3" customFormat="1" ht="13.2" hidden="1" x14ac:dyDescent="0.25">
      <c r="A687" s="147" t="s">
        <v>29</v>
      </c>
      <c r="B687" s="147">
        <v>11</v>
      </c>
      <c r="C687" s="147" t="s">
        <v>30</v>
      </c>
      <c r="D687" s="125">
        <f>D688</f>
        <v>0</v>
      </c>
      <c r="E687" s="125">
        <f>E688</f>
        <v>0</v>
      </c>
      <c r="F687" s="125">
        <f>F688</f>
        <v>0</v>
      </c>
      <c r="G687" s="125">
        <f>G688</f>
        <v>0</v>
      </c>
      <c r="H687" s="125">
        <f>H688</f>
        <v>0</v>
      </c>
    </row>
    <row r="688" spans="1:8" s="3" customFormat="1" ht="13.2" hidden="1" x14ac:dyDescent="0.25">
      <c r="A688" s="3" t="s">
        <v>31</v>
      </c>
      <c r="B688" s="3">
        <v>11</v>
      </c>
      <c r="C688" s="3" t="s">
        <v>32</v>
      </c>
      <c r="D688" s="4">
        <v>0</v>
      </c>
      <c r="E688" s="4">
        <v>0</v>
      </c>
      <c r="F688" s="4">
        <v>0</v>
      </c>
      <c r="G688" s="7"/>
      <c r="H688" s="7"/>
    </row>
    <row r="689" spans="1:8" ht="13.2" x14ac:dyDescent="0.25">
      <c r="A689" s="69" t="s">
        <v>335</v>
      </c>
      <c r="B689" s="69"/>
      <c r="C689" s="141"/>
      <c r="D689" s="142">
        <f t="shared" ref="D689:H700" si="161">D690</f>
        <v>15300</v>
      </c>
      <c r="E689" s="142">
        <f t="shared" si="161"/>
        <v>15300</v>
      </c>
      <c r="F689" s="142">
        <f t="shared" si="161"/>
        <v>15300</v>
      </c>
      <c r="G689" s="142">
        <f t="shared" si="161"/>
        <v>0</v>
      </c>
      <c r="H689" s="142">
        <f t="shared" si="161"/>
        <v>0</v>
      </c>
    </row>
    <row r="690" spans="1:8" ht="13.2" x14ac:dyDescent="0.25">
      <c r="A690" s="117" t="s">
        <v>54</v>
      </c>
      <c r="B690" s="117"/>
      <c r="C690" s="143"/>
      <c r="D690" s="144">
        <f t="shared" ref="D690:E690" si="162">D691+D694</f>
        <v>15300</v>
      </c>
      <c r="E690" s="144">
        <f t="shared" si="162"/>
        <v>15300</v>
      </c>
      <c r="F690" s="144">
        <f t="shared" ref="F690:H690" si="163">F691+F694</f>
        <v>15300</v>
      </c>
      <c r="G690" s="144">
        <f t="shared" si="163"/>
        <v>0</v>
      </c>
      <c r="H690" s="144">
        <f t="shared" si="163"/>
        <v>0</v>
      </c>
    </row>
    <row r="691" spans="1:8" ht="13.2" x14ac:dyDescent="0.25">
      <c r="A691" s="114" t="s">
        <v>61</v>
      </c>
      <c r="B691" s="114"/>
      <c r="C691" s="145"/>
      <c r="D691" s="146">
        <f t="shared" si="161"/>
        <v>15300</v>
      </c>
      <c r="E691" s="146">
        <f t="shared" si="161"/>
        <v>5300</v>
      </c>
      <c r="F691" s="146">
        <f t="shared" si="161"/>
        <v>5300</v>
      </c>
      <c r="G691" s="146">
        <f t="shared" si="161"/>
        <v>0</v>
      </c>
      <c r="H691" s="146">
        <f t="shared" si="161"/>
        <v>0</v>
      </c>
    </row>
    <row r="692" spans="1:8" ht="13.2" x14ac:dyDescent="0.25">
      <c r="A692" s="147" t="s">
        <v>29</v>
      </c>
      <c r="B692" s="147">
        <v>11</v>
      </c>
      <c r="C692" s="147" t="s">
        <v>30</v>
      </c>
      <c r="D692" s="125">
        <f t="shared" si="161"/>
        <v>15300</v>
      </c>
      <c r="E692" s="125">
        <f t="shared" si="161"/>
        <v>5300</v>
      </c>
      <c r="F692" s="125">
        <f t="shared" si="161"/>
        <v>5300</v>
      </c>
      <c r="G692" s="125">
        <f t="shared" si="161"/>
        <v>0</v>
      </c>
      <c r="H692" s="125">
        <f t="shared" si="161"/>
        <v>0</v>
      </c>
    </row>
    <row r="693" spans="1:8" s="3" customFormat="1" ht="13.2" x14ac:dyDescent="0.25">
      <c r="A693" s="3" t="s">
        <v>31</v>
      </c>
      <c r="B693" s="3">
        <v>11</v>
      </c>
      <c r="C693" s="3" t="s">
        <v>32</v>
      </c>
      <c r="D693" s="7">
        <v>15300</v>
      </c>
      <c r="E693" s="7">
        <v>5300</v>
      </c>
      <c r="F693" s="7">
        <v>5300</v>
      </c>
      <c r="G693" s="7"/>
      <c r="H693" s="7"/>
    </row>
    <row r="694" spans="1:8" s="3" customFormat="1" ht="13.2" x14ac:dyDescent="0.25">
      <c r="A694" s="114" t="s">
        <v>366</v>
      </c>
      <c r="B694" s="114"/>
      <c r="C694" s="114"/>
      <c r="D694" s="115">
        <f t="shared" si="161"/>
        <v>0</v>
      </c>
      <c r="E694" s="115">
        <f t="shared" si="161"/>
        <v>10000</v>
      </c>
      <c r="F694" s="115">
        <f t="shared" si="161"/>
        <v>10000</v>
      </c>
      <c r="G694" s="115">
        <f t="shared" si="161"/>
        <v>0</v>
      </c>
      <c r="H694" s="115">
        <f t="shared" si="161"/>
        <v>0</v>
      </c>
    </row>
    <row r="695" spans="1:8" s="3" customFormat="1" ht="13.2" x14ac:dyDescent="0.25">
      <c r="A695" s="2" t="s">
        <v>29</v>
      </c>
      <c r="B695" s="2">
        <v>45</v>
      </c>
      <c r="C695" s="2" t="s">
        <v>30</v>
      </c>
      <c r="D695" s="6">
        <f t="shared" si="161"/>
        <v>0</v>
      </c>
      <c r="E695" s="6">
        <f t="shared" si="161"/>
        <v>10000</v>
      </c>
      <c r="F695" s="6">
        <f t="shared" si="161"/>
        <v>10000</v>
      </c>
      <c r="G695" s="6">
        <f t="shared" si="161"/>
        <v>0</v>
      </c>
      <c r="H695" s="6">
        <f t="shared" si="161"/>
        <v>0</v>
      </c>
    </row>
    <row r="696" spans="1:8" s="3" customFormat="1" ht="13.2" x14ac:dyDescent="0.25">
      <c r="A696" s="3" t="s">
        <v>31</v>
      </c>
      <c r="B696" s="3">
        <v>45</v>
      </c>
      <c r="C696" s="3" t="s">
        <v>32</v>
      </c>
      <c r="D696" s="7">
        <v>0</v>
      </c>
      <c r="E696" s="7">
        <v>10000</v>
      </c>
      <c r="F696" s="7">
        <v>10000</v>
      </c>
      <c r="G696" s="7"/>
      <c r="H696" s="7"/>
    </row>
    <row r="697" spans="1:8" ht="13.2" x14ac:dyDescent="0.25">
      <c r="A697" s="69" t="s">
        <v>336</v>
      </c>
      <c r="B697" s="69"/>
      <c r="C697" s="141"/>
      <c r="D697" s="142">
        <f t="shared" si="161"/>
        <v>5000</v>
      </c>
      <c r="E697" s="142">
        <f t="shared" si="161"/>
        <v>5000</v>
      </c>
      <c r="F697" s="142">
        <f t="shared" si="161"/>
        <v>10000</v>
      </c>
      <c r="G697" s="142">
        <f t="shared" si="161"/>
        <v>10000</v>
      </c>
      <c r="H697" s="142">
        <f t="shared" si="161"/>
        <v>1000</v>
      </c>
    </row>
    <row r="698" spans="1:8" ht="13.2" x14ac:dyDescent="0.25">
      <c r="A698" s="117" t="s">
        <v>54</v>
      </c>
      <c r="B698" s="117"/>
      <c r="C698" s="143"/>
      <c r="D698" s="144">
        <f t="shared" si="161"/>
        <v>5000</v>
      </c>
      <c r="E698" s="144">
        <f t="shared" si="161"/>
        <v>5000</v>
      </c>
      <c r="F698" s="144">
        <f t="shared" si="161"/>
        <v>10000</v>
      </c>
      <c r="G698" s="144">
        <f t="shared" si="161"/>
        <v>10000</v>
      </c>
      <c r="H698" s="144">
        <f t="shared" si="161"/>
        <v>1000</v>
      </c>
    </row>
    <row r="699" spans="1:8" ht="13.2" x14ac:dyDescent="0.25">
      <c r="A699" s="114" t="s">
        <v>61</v>
      </c>
      <c r="B699" s="114"/>
      <c r="C699" s="145"/>
      <c r="D699" s="146">
        <f t="shared" si="161"/>
        <v>5000</v>
      </c>
      <c r="E699" s="146">
        <f t="shared" si="161"/>
        <v>5000</v>
      </c>
      <c r="F699" s="146">
        <f t="shared" si="161"/>
        <v>10000</v>
      </c>
      <c r="G699" s="146">
        <f t="shared" si="161"/>
        <v>10000</v>
      </c>
      <c r="H699" s="146">
        <f t="shared" si="161"/>
        <v>1000</v>
      </c>
    </row>
    <row r="700" spans="1:8" ht="13.2" x14ac:dyDescent="0.25">
      <c r="A700" s="147" t="s">
        <v>29</v>
      </c>
      <c r="B700" s="147">
        <v>11</v>
      </c>
      <c r="C700" s="147" t="s">
        <v>30</v>
      </c>
      <c r="D700" s="125">
        <f t="shared" si="161"/>
        <v>5000</v>
      </c>
      <c r="E700" s="125">
        <f t="shared" si="161"/>
        <v>5000</v>
      </c>
      <c r="F700" s="125">
        <f t="shared" si="161"/>
        <v>10000</v>
      </c>
      <c r="G700" s="125">
        <f t="shared" si="161"/>
        <v>10000</v>
      </c>
      <c r="H700" s="125">
        <f t="shared" si="161"/>
        <v>1000</v>
      </c>
    </row>
    <row r="701" spans="1:8" s="3" customFormat="1" ht="13.2" x14ac:dyDescent="0.25">
      <c r="A701" s="3" t="s">
        <v>31</v>
      </c>
      <c r="B701" s="3">
        <v>11</v>
      </c>
      <c r="C701" s="3" t="s">
        <v>32</v>
      </c>
      <c r="D701" s="7">
        <v>5000</v>
      </c>
      <c r="E701" s="7">
        <v>5000</v>
      </c>
      <c r="F701" s="7">
        <v>10000</v>
      </c>
      <c r="G701" s="7">
        <v>10000</v>
      </c>
      <c r="H701" s="7">
        <v>1000</v>
      </c>
    </row>
    <row r="702" spans="1:8" ht="13.2" x14ac:dyDescent="0.25">
      <c r="A702" s="69" t="s">
        <v>94</v>
      </c>
      <c r="B702" s="69"/>
      <c r="C702" s="141"/>
      <c r="D702" s="142">
        <f t="shared" ref="D702:H705" si="164">D703</f>
        <v>22600</v>
      </c>
      <c r="E702" s="142">
        <f t="shared" si="164"/>
        <v>22600</v>
      </c>
      <c r="F702" s="142">
        <f t="shared" si="164"/>
        <v>22600</v>
      </c>
      <c r="G702" s="142">
        <f t="shared" si="164"/>
        <v>22600</v>
      </c>
      <c r="H702" s="142">
        <f t="shared" si="164"/>
        <v>22600</v>
      </c>
    </row>
    <row r="703" spans="1:8" ht="13.2" x14ac:dyDescent="0.25">
      <c r="A703" s="117" t="s">
        <v>54</v>
      </c>
      <c r="B703" s="117"/>
      <c r="C703" s="143"/>
      <c r="D703" s="144">
        <f t="shared" si="164"/>
        <v>22600</v>
      </c>
      <c r="E703" s="144">
        <f t="shared" si="164"/>
        <v>22600</v>
      </c>
      <c r="F703" s="144">
        <f t="shared" si="164"/>
        <v>22600</v>
      </c>
      <c r="G703" s="144">
        <f t="shared" si="164"/>
        <v>22600</v>
      </c>
      <c r="H703" s="144">
        <f t="shared" si="164"/>
        <v>22600</v>
      </c>
    </row>
    <row r="704" spans="1:8" ht="13.2" x14ac:dyDescent="0.25">
      <c r="A704" s="114" t="s">
        <v>61</v>
      </c>
      <c r="B704" s="114"/>
      <c r="C704" s="145"/>
      <c r="D704" s="146">
        <f t="shared" si="164"/>
        <v>22600</v>
      </c>
      <c r="E704" s="146">
        <f t="shared" si="164"/>
        <v>22600</v>
      </c>
      <c r="F704" s="146">
        <f t="shared" si="164"/>
        <v>22600</v>
      </c>
      <c r="G704" s="146">
        <f t="shared" si="164"/>
        <v>22600</v>
      </c>
      <c r="H704" s="146">
        <f t="shared" si="164"/>
        <v>22600</v>
      </c>
    </row>
    <row r="705" spans="1:8" ht="13.2" x14ac:dyDescent="0.25">
      <c r="A705" s="2" t="s">
        <v>10</v>
      </c>
      <c r="B705" s="2">
        <v>11</v>
      </c>
      <c r="C705" s="2" t="s">
        <v>11</v>
      </c>
      <c r="D705" s="125">
        <f t="shared" si="164"/>
        <v>22600</v>
      </c>
      <c r="E705" s="125">
        <f t="shared" si="164"/>
        <v>22600</v>
      </c>
      <c r="F705" s="125">
        <f t="shared" si="164"/>
        <v>22600</v>
      </c>
      <c r="G705" s="125">
        <f t="shared" si="164"/>
        <v>22600</v>
      </c>
      <c r="H705" s="125">
        <f t="shared" si="164"/>
        <v>22600</v>
      </c>
    </row>
    <row r="706" spans="1:8" s="3" customFormat="1" ht="13.2" x14ac:dyDescent="0.25">
      <c r="A706" s="3" t="s">
        <v>12</v>
      </c>
      <c r="B706" s="3">
        <v>11</v>
      </c>
      <c r="C706" s="3" t="s">
        <v>13</v>
      </c>
      <c r="D706" s="4">
        <v>22600</v>
      </c>
      <c r="E706" s="4">
        <v>22600</v>
      </c>
      <c r="F706" s="4">
        <v>22600</v>
      </c>
      <c r="G706" s="4">
        <v>22600</v>
      </c>
      <c r="H706" s="4">
        <v>22600</v>
      </c>
    </row>
    <row r="707" spans="1:8" ht="13.2" x14ac:dyDescent="0.25">
      <c r="A707" s="149" t="s">
        <v>95</v>
      </c>
      <c r="B707" s="149"/>
      <c r="C707" s="139"/>
      <c r="D707" s="140">
        <f>D708+D724</f>
        <v>273400</v>
      </c>
      <c r="E707" s="140">
        <f>E708+E724</f>
        <v>209000</v>
      </c>
      <c r="F707" s="140">
        <f>F708+F724</f>
        <v>55000</v>
      </c>
      <c r="G707" s="140">
        <f>G708+G724</f>
        <v>51400</v>
      </c>
      <c r="H707" s="140">
        <f>H708+H724</f>
        <v>51400</v>
      </c>
    </row>
    <row r="708" spans="1:8" ht="13.2" x14ac:dyDescent="0.25">
      <c r="A708" s="69" t="s">
        <v>96</v>
      </c>
      <c r="B708" s="69"/>
      <c r="C708" s="141"/>
      <c r="D708" s="142">
        <f>D709</f>
        <v>272000</v>
      </c>
      <c r="E708" s="142">
        <f>E709</f>
        <v>206000</v>
      </c>
      <c r="F708" s="142">
        <f>F709</f>
        <v>52000</v>
      </c>
      <c r="G708" s="142">
        <f>G709</f>
        <v>50000</v>
      </c>
      <c r="H708" s="142">
        <f>H709</f>
        <v>50000</v>
      </c>
    </row>
    <row r="709" spans="1:8" ht="13.2" x14ac:dyDescent="0.25">
      <c r="A709" s="117" t="s">
        <v>97</v>
      </c>
      <c r="B709" s="117"/>
      <c r="C709" s="143"/>
      <c r="D709" s="144">
        <f>D710+D716+D719</f>
        <v>272000</v>
      </c>
      <c r="E709" s="144">
        <f>E710+E716+E719</f>
        <v>206000</v>
      </c>
      <c r="F709" s="144">
        <f>F710+F716+F719</f>
        <v>52000</v>
      </c>
      <c r="G709" s="144">
        <f>G710+G716+G719</f>
        <v>50000</v>
      </c>
      <c r="H709" s="144">
        <f>H710+H716+H719</f>
        <v>50000</v>
      </c>
    </row>
    <row r="710" spans="1:8" ht="13.2" x14ac:dyDescent="0.25">
      <c r="A710" s="114" t="s">
        <v>61</v>
      </c>
      <c r="B710" s="114"/>
      <c r="C710" s="145"/>
      <c r="D710" s="146">
        <f>D714+D711</f>
        <v>38400</v>
      </c>
      <c r="E710" s="146">
        <f>E714+E711</f>
        <v>26000</v>
      </c>
      <c r="F710" s="146">
        <f>F714+F711</f>
        <v>22000</v>
      </c>
      <c r="G710" s="146">
        <f>G714+G711</f>
        <v>20000</v>
      </c>
      <c r="H710" s="146">
        <f>H714+H711</f>
        <v>20000</v>
      </c>
    </row>
    <row r="711" spans="1:8" ht="13.2" x14ac:dyDescent="0.25">
      <c r="A711" s="2" t="s">
        <v>10</v>
      </c>
      <c r="B711" s="2">
        <v>11</v>
      </c>
      <c r="C711" s="2" t="s">
        <v>11</v>
      </c>
      <c r="D711" s="125">
        <f>SUM(D712:D713)</f>
        <v>0</v>
      </c>
      <c r="E711" s="125">
        <f>SUM(E712:E713)</f>
        <v>0</v>
      </c>
      <c r="F711" s="125">
        <f>SUM(F712:F713)</f>
        <v>22000</v>
      </c>
      <c r="G711" s="125">
        <f>SUM(G712:G713)</f>
        <v>20000</v>
      </c>
      <c r="H711" s="125">
        <f>SUM(H712:H713)</f>
        <v>20000</v>
      </c>
    </row>
    <row r="712" spans="1:8" ht="13.2" x14ac:dyDescent="0.25">
      <c r="A712" s="3" t="s">
        <v>12</v>
      </c>
      <c r="B712" s="3">
        <v>11</v>
      </c>
      <c r="C712" s="3" t="s">
        <v>13</v>
      </c>
      <c r="D712" s="4">
        <v>0</v>
      </c>
      <c r="E712" s="4">
        <v>0</v>
      </c>
      <c r="F712" s="4">
        <v>0</v>
      </c>
      <c r="G712" s="4">
        <v>0</v>
      </c>
      <c r="H712" s="4">
        <v>0</v>
      </c>
    </row>
    <row r="713" spans="1:8" ht="13.2" x14ac:dyDescent="0.25">
      <c r="A713" s="5">
        <v>38</v>
      </c>
      <c r="B713" s="3">
        <v>11</v>
      </c>
      <c r="C713" s="3" t="s">
        <v>160</v>
      </c>
      <c r="D713" s="4">
        <v>0</v>
      </c>
      <c r="E713" s="4">
        <v>0</v>
      </c>
      <c r="F713" s="4">
        <v>22000</v>
      </c>
      <c r="G713" s="4">
        <v>20000</v>
      </c>
      <c r="H713" s="4">
        <v>20000</v>
      </c>
    </row>
    <row r="714" spans="1:8" ht="13.2" x14ac:dyDescent="0.25">
      <c r="A714" s="147" t="s">
        <v>29</v>
      </c>
      <c r="B714" s="147">
        <v>11</v>
      </c>
      <c r="C714" s="147" t="s">
        <v>30</v>
      </c>
      <c r="D714" s="125">
        <f>D715</f>
        <v>38400</v>
      </c>
      <c r="E714" s="125">
        <f>E715</f>
        <v>26000</v>
      </c>
      <c r="F714" s="125">
        <f>F715</f>
        <v>0</v>
      </c>
      <c r="G714" s="125">
        <f>G715</f>
        <v>0</v>
      </c>
      <c r="H714" s="125">
        <f>H715</f>
        <v>0</v>
      </c>
    </row>
    <row r="715" spans="1:8" s="3" customFormat="1" ht="13.2" x14ac:dyDescent="0.25">
      <c r="A715" s="3" t="s">
        <v>31</v>
      </c>
      <c r="B715" s="3">
        <v>11</v>
      </c>
      <c r="C715" s="3" t="s">
        <v>32</v>
      </c>
      <c r="D715" s="4">
        <v>38400</v>
      </c>
      <c r="E715" s="4">
        <v>26000</v>
      </c>
      <c r="F715" s="4">
        <v>0</v>
      </c>
      <c r="G715" s="4">
        <v>0</v>
      </c>
      <c r="H715" s="4">
        <v>0</v>
      </c>
    </row>
    <row r="716" spans="1:8" ht="13.2" x14ac:dyDescent="0.25">
      <c r="A716" s="114" t="s">
        <v>369</v>
      </c>
      <c r="B716" s="114"/>
      <c r="C716" s="145"/>
      <c r="D716" s="146">
        <f t="shared" ref="D716:H717" si="165">D717</f>
        <v>217600</v>
      </c>
      <c r="E716" s="146">
        <f t="shared" si="165"/>
        <v>160000</v>
      </c>
      <c r="F716" s="146">
        <f t="shared" si="165"/>
        <v>0</v>
      </c>
      <c r="G716" s="146">
        <f t="shared" si="165"/>
        <v>0</v>
      </c>
      <c r="H716" s="146">
        <f t="shared" si="165"/>
        <v>0</v>
      </c>
    </row>
    <row r="717" spans="1:8" ht="13.2" x14ac:dyDescent="0.25">
      <c r="A717" s="147" t="s">
        <v>29</v>
      </c>
      <c r="B717" s="147">
        <v>41</v>
      </c>
      <c r="C717" s="147" t="s">
        <v>30</v>
      </c>
      <c r="D717" s="125">
        <f t="shared" si="165"/>
        <v>217600</v>
      </c>
      <c r="E717" s="125">
        <f t="shared" si="165"/>
        <v>160000</v>
      </c>
      <c r="F717" s="125">
        <f t="shared" si="165"/>
        <v>0</v>
      </c>
      <c r="G717" s="125">
        <f t="shared" si="165"/>
        <v>0</v>
      </c>
      <c r="H717" s="125">
        <f t="shared" si="165"/>
        <v>0</v>
      </c>
    </row>
    <row r="718" spans="1:8" s="3" customFormat="1" ht="13.2" x14ac:dyDescent="0.25">
      <c r="A718" s="3" t="s">
        <v>31</v>
      </c>
      <c r="B718" s="3">
        <v>41</v>
      </c>
      <c r="C718" s="3" t="s">
        <v>32</v>
      </c>
      <c r="D718" s="4">
        <f>212000+5600</f>
        <v>217600</v>
      </c>
      <c r="E718" s="4">
        <v>160000</v>
      </c>
      <c r="F718" s="4">
        <v>0</v>
      </c>
      <c r="G718" s="4">
        <v>0</v>
      </c>
      <c r="H718" s="4">
        <v>0</v>
      </c>
    </row>
    <row r="719" spans="1:8" ht="13.2" x14ac:dyDescent="0.25">
      <c r="A719" s="114" t="s">
        <v>366</v>
      </c>
      <c r="B719" s="114"/>
      <c r="C719" s="145"/>
      <c r="D719" s="146">
        <f>D722+D720</f>
        <v>16000</v>
      </c>
      <c r="E719" s="146">
        <f t="shared" ref="E719:H719" si="166">E722+E720</f>
        <v>20000</v>
      </c>
      <c r="F719" s="146">
        <f t="shared" si="166"/>
        <v>30000</v>
      </c>
      <c r="G719" s="146">
        <f t="shared" si="166"/>
        <v>30000</v>
      </c>
      <c r="H719" s="146">
        <f t="shared" si="166"/>
        <v>30000</v>
      </c>
    </row>
    <row r="720" spans="1:8" ht="13.2" x14ac:dyDescent="0.25">
      <c r="A720" s="147" t="s">
        <v>10</v>
      </c>
      <c r="B720" s="147">
        <v>521</v>
      </c>
      <c r="C720" s="147" t="s">
        <v>11</v>
      </c>
      <c r="D720" s="125">
        <f t="shared" ref="D720:H720" si="167">D721</f>
        <v>0</v>
      </c>
      <c r="E720" s="125">
        <f t="shared" si="167"/>
        <v>0</v>
      </c>
      <c r="F720" s="125">
        <f t="shared" si="167"/>
        <v>30000</v>
      </c>
      <c r="G720" s="125">
        <f t="shared" si="167"/>
        <v>30000</v>
      </c>
      <c r="H720" s="125">
        <f t="shared" si="167"/>
        <v>30000</v>
      </c>
    </row>
    <row r="721" spans="1:8" ht="13.2" x14ac:dyDescent="0.25">
      <c r="A721" s="151">
        <v>38</v>
      </c>
      <c r="B721" s="1">
        <v>521</v>
      </c>
      <c r="C721" s="1" t="s">
        <v>160</v>
      </c>
      <c r="D721" s="4">
        <v>0</v>
      </c>
      <c r="E721" s="4">
        <v>0</v>
      </c>
      <c r="F721" s="4">
        <v>30000</v>
      </c>
      <c r="G721" s="4">
        <v>30000</v>
      </c>
      <c r="H721" s="4">
        <v>30000</v>
      </c>
    </row>
    <row r="722" spans="1:8" ht="13.2" x14ac:dyDescent="0.25">
      <c r="A722" s="147" t="s">
        <v>29</v>
      </c>
      <c r="B722" s="147">
        <v>45</v>
      </c>
      <c r="C722" s="147" t="s">
        <v>30</v>
      </c>
      <c r="D722" s="125">
        <f t="shared" ref="D722:H722" si="168">D723</f>
        <v>16000</v>
      </c>
      <c r="E722" s="125">
        <f t="shared" si="168"/>
        <v>20000</v>
      </c>
      <c r="F722" s="125">
        <f t="shared" si="168"/>
        <v>0</v>
      </c>
      <c r="G722" s="125">
        <f t="shared" si="168"/>
        <v>0</v>
      </c>
      <c r="H722" s="125">
        <f t="shared" si="168"/>
        <v>0</v>
      </c>
    </row>
    <row r="723" spans="1:8" s="3" customFormat="1" ht="13.2" x14ac:dyDescent="0.25">
      <c r="A723" s="3" t="s">
        <v>31</v>
      </c>
      <c r="B723" s="3">
        <v>45</v>
      </c>
      <c r="C723" s="3" t="s">
        <v>32</v>
      </c>
      <c r="D723" s="4">
        <v>16000</v>
      </c>
      <c r="E723" s="4">
        <v>20000</v>
      </c>
      <c r="F723" s="4">
        <v>0</v>
      </c>
      <c r="G723" s="4">
        <v>0</v>
      </c>
      <c r="H723" s="4">
        <v>0</v>
      </c>
    </row>
    <row r="724" spans="1:8" ht="13.2" x14ac:dyDescent="0.25">
      <c r="A724" s="69" t="s">
        <v>98</v>
      </c>
      <c r="B724" s="69"/>
      <c r="C724" s="141"/>
      <c r="D724" s="142">
        <f t="shared" ref="D724:H727" si="169">D725</f>
        <v>1400</v>
      </c>
      <c r="E724" s="142">
        <f t="shared" si="169"/>
        <v>3000</v>
      </c>
      <c r="F724" s="142">
        <f t="shared" si="169"/>
        <v>3000</v>
      </c>
      <c r="G724" s="142">
        <f t="shared" si="169"/>
        <v>1400</v>
      </c>
      <c r="H724" s="142">
        <f t="shared" si="169"/>
        <v>1400</v>
      </c>
    </row>
    <row r="725" spans="1:8" ht="13.2" x14ac:dyDescent="0.25">
      <c r="A725" s="117" t="s">
        <v>97</v>
      </c>
      <c r="B725" s="117"/>
      <c r="C725" s="143"/>
      <c r="D725" s="144">
        <f t="shared" si="169"/>
        <v>1400</v>
      </c>
      <c r="E725" s="144">
        <f t="shared" si="169"/>
        <v>3000</v>
      </c>
      <c r="F725" s="144">
        <f t="shared" si="169"/>
        <v>3000</v>
      </c>
      <c r="G725" s="144">
        <f t="shared" si="169"/>
        <v>1400</v>
      </c>
      <c r="H725" s="144">
        <f t="shared" si="169"/>
        <v>1400</v>
      </c>
    </row>
    <row r="726" spans="1:8" ht="13.2" x14ac:dyDescent="0.25">
      <c r="A726" s="114" t="s">
        <v>61</v>
      </c>
      <c r="B726" s="114"/>
      <c r="C726" s="145"/>
      <c r="D726" s="146">
        <f t="shared" si="169"/>
        <v>1400</v>
      </c>
      <c r="E726" s="146">
        <f t="shared" si="169"/>
        <v>3000</v>
      </c>
      <c r="F726" s="146">
        <f t="shared" si="169"/>
        <v>3000</v>
      </c>
      <c r="G726" s="146">
        <f t="shared" si="169"/>
        <v>1400</v>
      </c>
      <c r="H726" s="146">
        <f t="shared" si="169"/>
        <v>1400</v>
      </c>
    </row>
    <row r="727" spans="1:8" ht="13.2" x14ac:dyDescent="0.25">
      <c r="A727" s="2" t="s">
        <v>10</v>
      </c>
      <c r="B727" s="2">
        <v>11</v>
      </c>
      <c r="C727" s="2" t="s">
        <v>11</v>
      </c>
      <c r="D727" s="125">
        <f t="shared" si="169"/>
        <v>1400</v>
      </c>
      <c r="E727" s="125">
        <f t="shared" si="169"/>
        <v>3000</v>
      </c>
      <c r="F727" s="125">
        <f t="shared" si="169"/>
        <v>3000</v>
      </c>
      <c r="G727" s="125">
        <f t="shared" si="169"/>
        <v>1400</v>
      </c>
      <c r="H727" s="125">
        <f t="shared" si="169"/>
        <v>1400</v>
      </c>
    </row>
    <row r="728" spans="1:8" s="3" customFormat="1" ht="13.2" x14ac:dyDescent="0.25">
      <c r="A728" s="3" t="s">
        <v>12</v>
      </c>
      <c r="B728" s="3">
        <v>11</v>
      </c>
      <c r="C728" s="3" t="s">
        <v>13</v>
      </c>
      <c r="D728" s="4">
        <v>1400</v>
      </c>
      <c r="E728" s="4">
        <v>3000</v>
      </c>
      <c r="F728" s="4">
        <v>3000</v>
      </c>
      <c r="G728" s="4">
        <v>1400</v>
      </c>
      <c r="H728" s="4">
        <v>1400</v>
      </c>
    </row>
    <row r="729" spans="1:8" ht="13.2" x14ac:dyDescent="0.25">
      <c r="A729" s="149" t="s">
        <v>99</v>
      </c>
      <c r="B729" s="149"/>
      <c r="C729" s="139"/>
      <c r="D729" s="140">
        <f>D730+D741</f>
        <v>156800</v>
      </c>
      <c r="E729" s="140">
        <f>E730+E741</f>
        <v>167500</v>
      </c>
      <c r="F729" s="140">
        <f>F730+F741</f>
        <v>177500</v>
      </c>
      <c r="G729" s="140">
        <f>G730+G741</f>
        <v>185500</v>
      </c>
      <c r="H729" s="140">
        <f>H730+H741</f>
        <v>186500</v>
      </c>
    </row>
    <row r="730" spans="1:8" ht="13.2" x14ac:dyDescent="0.25">
      <c r="A730" s="69" t="s">
        <v>100</v>
      </c>
      <c r="B730" s="69"/>
      <c r="C730" s="141"/>
      <c r="D730" s="142">
        <f>D731</f>
        <v>51500</v>
      </c>
      <c r="E730" s="142">
        <f>E731</f>
        <v>51500</v>
      </c>
      <c r="F730" s="142">
        <f>F731</f>
        <v>51500</v>
      </c>
      <c r="G730" s="142">
        <f>G731</f>
        <v>56500</v>
      </c>
      <c r="H730" s="142">
        <f>H731</f>
        <v>56500</v>
      </c>
    </row>
    <row r="731" spans="1:8" ht="13.2" x14ac:dyDescent="0.25">
      <c r="A731" s="117" t="s">
        <v>101</v>
      </c>
      <c r="B731" s="117"/>
      <c r="C731" s="143"/>
      <c r="D731" s="144">
        <f>D732+D735+D738</f>
        <v>51500</v>
      </c>
      <c r="E731" s="144">
        <f>E732+E735+E738</f>
        <v>51500</v>
      </c>
      <c r="F731" s="144">
        <f>F732+F735+F738</f>
        <v>51500</v>
      </c>
      <c r="G731" s="144">
        <f>G732+G735+G738</f>
        <v>56500</v>
      </c>
      <c r="H731" s="144">
        <f>H732+H735+H738</f>
        <v>56500</v>
      </c>
    </row>
    <row r="732" spans="1:8" ht="13.2" x14ac:dyDescent="0.25">
      <c r="A732" s="114" t="s">
        <v>61</v>
      </c>
      <c r="B732" s="114"/>
      <c r="C732" s="145"/>
      <c r="D732" s="146">
        <f t="shared" ref="D732:H733" si="170">D733</f>
        <v>11500</v>
      </c>
      <c r="E732" s="146">
        <f t="shared" si="170"/>
        <v>11500</v>
      </c>
      <c r="F732" s="146">
        <f t="shared" si="170"/>
        <v>11500</v>
      </c>
      <c r="G732" s="146">
        <f t="shared" si="170"/>
        <v>11500</v>
      </c>
      <c r="H732" s="146">
        <f t="shared" si="170"/>
        <v>11500</v>
      </c>
    </row>
    <row r="733" spans="1:8" ht="13.2" x14ac:dyDescent="0.25">
      <c r="A733" s="147" t="s">
        <v>29</v>
      </c>
      <c r="B733" s="147">
        <v>11</v>
      </c>
      <c r="C733" s="147" t="s">
        <v>30</v>
      </c>
      <c r="D733" s="125">
        <f t="shared" si="170"/>
        <v>11500</v>
      </c>
      <c r="E733" s="125">
        <f t="shared" si="170"/>
        <v>11500</v>
      </c>
      <c r="F733" s="125">
        <f t="shared" si="170"/>
        <v>11500</v>
      </c>
      <c r="G733" s="125">
        <f t="shared" si="170"/>
        <v>11500</v>
      </c>
      <c r="H733" s="125">
        <f t="shared" si="170"/>
        <v>11500</v>
      </c>
    </row>
    <row r="734" spans="1:8" s="3" customFormat="1" ht="13.2" x14ac:dyDescent="0.25">
      <c r="A734" s="3" t="s">
        <v>31</v>
      </c>
      <c r="B734" s="3">
        <v>11</v>
      </c>
      <c r="C734" s="3" t="s">
        <v>32</v>
      </c>
      <c r="D734" s="4">
        <v>11500</v>
      </c>
      <c r="E734" s="4">
        <v>11500</v>
      </c>
      <c r="F734" s="4">
        <v>11500</v>
      </c>
      <c r="G734" s="4">
        <v>11500</v>
      </c>
      <c r="H734" s="4">
        <v>11500</v>
      </c>
    </row>
    <row r="735" spans="1:8" ht="13.2" x14ac:dyDescent="0.25">
      <c r="A735" s="114" t="s">
        <v>369</v>
      </c>
      <c r="B735" s="114"/>
      <c r="C735" s="145"/>
      <c r="D735" s="146">
        <f t="shared" ref="D735:H736" si="171">D736</f>
        <v>25000</v>
      </c>
      <c r="E735" s="146">
        <f t="shared" si="171"/>
        <v>25000</v>
      </c>
      <c r="F735" s="146">
        <f t="shared" si="171"/>
        <v>25000</v>
      </c>
      <c r="G735" s="146">
        <f t="shared" si="171"/>
        <v>25000</v>
      </c>
      <c r="H735" s="146">
        <f t="shared" si="171"/>
        <v>25000</v>
      </c>
    </row>
    <row r="736" spans="1:8" ht="13.2" x14ac:dyDescent="0.25">
      <c r="A736" s="147" t="s">
        <v>29</v>
      </c>
      <c r="B736" s="147">
        <v>41</v>
      </c>
      <c r="C736" s="147" t="s">
        <v>30</v>
      </c>
      <c r="D736" s="125">
        <f t="shared" si="171"/>
        <v>25000</v>
      </c>
      <c r="E736" s="125">
        <f t="shared" si="171"/>
        <v>25000</v>
      </c>
      <c r="F736" s="125">
        <f t="shared" si="171"/>
        <v>25000</v>
      </c>
      <c r="G736" s="125">
        <f t="shared" si="171"/>
        <v>25000</v>
      </c>
      <c r="H736" s="125">
        <f t="shared" si="171"/>
        <v>25000</v>
      </c>
    </row>
    <row r="737" spans="1:8" s="3" customFormat="1" ht="13.2" x14ac:dyDescent="0.25">
      <c r="A737" s="3" t="s">
        <v>31</v>
      </c>
      <c r="B737" s="3">
        <v>41</v>
      </c>
      <c r="C737" s="3" t="s">
        <v>32</v>
      </c>
      <c r="D737" s="4">
        <v>25000</v>
      </c>
      <c r="E737" s="4">
        <v>25000</v>
      </c>
      <c r="F737" s="4">
        <v>25000</v>
      </c>
      <c r="G737" s="4">
        <v>25000</v>
      </c>
      <c r="H737" s="4">
        <v>25000</v>
      </c>
    </row>
    <row r="738" spans="1:8" ht="13.2" x14ac:dyDescent="0.25">
      <c r="A738" s="114" t="s">
        <v>366</v>
      </c>
      <c r="B738" s="114"/>
      <c r="C738" s="145"/>
      <c r="D738" s="146">
        <f t="shared" ref="D738:H739" si="172">D739</f>
        <v>15000</v>
      </c>
      <c r="E738" s="146">
        <f t="shared" si="172"/>
        <v>15000</v>
      </c>
      <c r="F738" s="146">
        <f t="shared" si="172"/>
        <v>15000</v>
      </c>
      <c r="G738" s="146">
        <f t="shared" si="172"/>
        <v>20000</v>
      </c>
      <c r="H738" s="146">
        <f t="shared" si="172"/>
        <v>20000</v>
      </c>
    </row>
    <row r="739" spans="1:8" ht="13.2" x14ac:dyDescent="0.25">
      <c r="A739" s="147" t="s">
        <v>29</v>
      </c>
      <c r="B739" s="147">
        <v>45</v>
      </c>
      <c r="C739" s="147" t="s">
        <v>30</v>
      </c>
      <c r="D739" s="125">
        <f t="shared" si="172"/>
        <v>15000</v>
      </c>
      <c r="E739" s="125">
        <f t="shared" si="172"/>
        <v>15000</v>
      </c>
      <c r="F739" s="125">
        <f t="shared" si="172"/>
        <v>15000</v>
      </c>
      <c r="G739" s="125">
        <f t="shared" si="172"/>
        <v>20000</v>
      </c>
      <c r="H739" s="125">
        <f t="shared" si="172"/>
        <v>20000</v>
      </c>
    </row>
    <row r="740" spans="1:8" s="3" customFormat="1" ht="13.2" x14ac:dyDescent="0.25">
      <c r="A740" s="3" t="s">
        <v>31</v>
      </c>
      <c r="B740" s="3">
        <v>45</v>
      </c>
      <c r="C740" s="3" t="s">
        <v>32</v>
      </c>
      <c r="D740" s="4">
        <v>15000</v>
      </c>
      <c r="E740" s="4">
        <v>15000</v>
      </c>
      <c r="F740" s="4">
        <v>15000</v>
      </c>
      <c r="G740" s="4">
        <v>20000</v>
      </c>
      <c r="H740" s="4">
        <v>20000</v>
      </c>
    </row>
    <row r="741" spans="1:8" ht="13.2" x14ac:dyDescent="0.25">
      <c r="A741" s="69" t="s">
        <v>102</v>
      </c>
      <c r="B741" s="69"/>
      <c r="C741" s="141"/>
      <c r="D741" s="142">
        <f t="shared" ref="D741:H744" si="173">D742</f>
        <v>105300</v>
      </c>
      <c r="E741" s="142">
        <f t="shared" si="173"/>
        <v>116000</v>
      </c>
      <c r="F741" s="142">
        <f t="shared" si="173"/>
        <v>126000</v>
      </c>
      <c r="G741" s="142">
        <f t="shared" si="173"/>
        <v>129000</v>
      </c>
      <c r="H741" s="142">
        <f t="shared" si="173"/>
        <v>130000</v>
      </c>
    </row>
    <row r="742" spans="1:8" ht="13.2" x14ac:dyDescent="0.25">
      <c r="A742" s="117" t="s">
        <v>101</v>
      </c>
      <c r="B742" s="117"/>
      <c r="C742" s="143"/>
      <c r="D742" s="144">
        <f>D743+D746</f>
        <v>105300</v>
      </c>
      <c r="E742" s="144">
        <f>E743+E746</f>
        <v>116000</v>
      </c>
      <c r="F742" s="144">
        <f>F743+F746</f>
        <v>126000</v>
      </c>
      <c r="G742" s="144">
        <f>G743+G746</f>
        <v>129000</v>
      </c>
      <c r="H742" s="144">
        <f>H743+H746</f>
        <v>130000</v>
      </c>
    </row>
    <row r="743" spans="1:8" ht="13.2" x14ac:dyDescent="0.25">
      <c r="A743" s="114" t="s">
        <v>61</v>
      </c>
      <c r="B743" s="114"/>
      <c r="C743" s="145"/>
      <c r="D743" s="146">
        <f t="shared" si="173"/>
        <v>88600</v>
      </c>
      <c r="E743" s="146">
        <f t="shared" si="173"/>
        <v>101000</v>
      </c>
      <c r="F743" s="146">
        <f t="shared" si="173"/>
        <v>111000</v>
      </c>
      <c r="G743" s="146">
        <f t="shared" si="173"/>
        <v>112300</v>
      </c>
      <c r="H743" s="146">
        <f t="shared" si="173"/>
        <v>113300</v>
      </c>
    </row>
    <row r="744" spans="1:8" ht="13.2" x14ac:dyDescent="0.25">
      <c r="A744" s="2" t="s">
        <v>10</v>
      </c>
      <c r="B744" s="2">
        <v>11</v>
      </c>
      <c r="C744" s="2" t="s">
        <v>11</v>
      </c>
      <c r="D744" s="125">
        <f t="shared" si="173"/>
        <v>88600</v>
      </c>
      <c r="E744" s="125">
        <f t="shared" si="173"/>
        <v>101000</v>
      </c>
      <c r="F744" s="125">
        <f t="shared" si="173"/>
        <v>111000</v>
      </c>
      <c r="G744" s="125">
        <f t="shared" si="173"/>
        <v>112300</v>
      </c>
      <c r="H744" s="125">
        <f t="shared" si="173"/>
        <v>113300</v>
      </c>
    </row>
    <row r="745" spans="1:8" s="3" customFormat="1" ht="13.2" x14ac:dyDescent="0.25">
      <c r="A745" s="3" t="s">
        <v>12</v>
      </c>
      <c r="B745" s="3">
        <v>11</v>
      </c>
      <c r="C745" s="3" t="s">
        <v>13</v>
      </c>
      <c r="D745" s="4">
        <v>88600</v>
      </c>
      <c r="E745" s="4">
        <v>101000</v>
      </c>
      <c r="F745" s="4">
        <v>111000</v>
      </c>
      <c r="G745" s="4">
        <v>112300</v>
      </c>
      <c r="H745" s="4">
        <v>113300</v>
      </c>
    </row>
    <row r="746" spans="1:8" s="3" customFormat="1" ht="13.2" x14ac:dyDescent="0.25">
      <c r="A746" s="114" t="s">
        <v>366</v>
      </c>
      <c r="B746" s="114"/>
      <c r="C746" s="145"/>
      <c r="D746" s="146">
        <f>D747+D749</f>
        <v>16700</v>
      </c>
      <c r="E746" s="146">
        <f>E747+E749</f>
        <v>15000</v>
      </c>
      <c r="F746" s="146">
        <f>F747+F749</f>
        <v>15000</v>
      </c>
      <c r="G746" s="146">
        <f>G747+G749</f>
        <v>16700</v>
      </c>
      <c r="H746" s="146">
        <f>H747+H749</f>
        <v>16700</v>
      </c>
    </row>
    <row r="747" spans="1:8" s="3" customFormat="1" ht="13.2" x14ac:dyDescent="0.25">
      <c r="A747" s="2" t="s">
        <v>10</v>
      </c>
      <c r="B747" s="147">
        <v>45</v>
      </c>
      <c r="C747" s="2" t="s">
        <v>11</v>
      </c>
      <c r="D747" s="125">
        <f t="shared" ref="D747:H749" si="174">D748</f>
        <v>16700</v>
      </c>
      <c r="E747" s="125">
        <f t="shared" si="174"/>
        <v>15000</v>
      </c>
      <c r="F747" s="125">
        <f t="shared" si="174"/>
        <v>15000</v>
      </c>
      <c r="G747" s="125">
        <f t="shared" si="174"/>
        <v>16700</v>
      </c>
      <c r="H747" s="125">
        <f t="shared" si="174"/>
        <v>16700</v>
      </c>
    </row>
    <row r="748" spans="1:8" s="3" customFormat="1" ht="13.2" x14ac:dyDescent="0.25">
      <c r="A748" s="3" t="s">
        <v>12</v>
      </c>
      <c r="B748" s="3">
        <v>45</v>
      </c>
      <c r="C748" s="3" t="s">
        <v>13</v>
      </c>
      <c r="D748" s="4">
        <v>16700</v>
      </c>
      <c r="E748" s="4">
        <v>15000</v>
      </c>
      <c r="F748" s="4">
        <v>15000</v>
      </c>
      <c r="G748" s="4">
        <v>16700</v>
      </c>
      <c r="H748" s="4">
        <v>16700</v>
      </c>
    </row>
    <row r="749" spans="1:8" s="3" customFormat="1" ht="13.2" x14ac:dyDescent="0.25">
      <c r="A749" s="147" t="s">
        <v>29</v>
      </c>
      <c r="B749" s="147">
        <v>45</v>
      </c>
      <c r="C749" s="147" t="s">
        <v>30</v>
      </c>
      <c r="D749" s="125">
        <f t="shared" si="174"/>
        <v>0</v>
      </c>
      <c r="E749" s="125">
        <f t="shared" si="174"/>
        <v>0</v>
      </c>
      <c r="F749" s="125">
        <f t="shared" si="174"/>
        <v>0</v>
      </c>
      <c r="G749" s="125">
        <f t="shared" si="174"/>
        <v>0</v>
      </c>
      <c r="H749" s="125">
        <f t="shared" si="174"/>
        <v>0</v>
      </c>
    </row>
    <row r="750" spans="1:8" s="3" customFormat="1" ht="13.2" x14ac:dyDescent="0.25">
      <c r="A750" s="3" t="s">
        <v>31</v>
      </c>
      <c r="B750" s="3">
        <v>45</v>
      </c>
      <c r="C750" s="3" t="s">
        <v>32</v>
      </c>
      <c r="D750" s="4">
        <v>0</v>
      </c>
      <c r="E750" s="4">
        <v>0</v>
      </c>
      <c r="F750" s="4">
        <v>0</v>
      </c>
      <c r="G750" s="4">
        <v>0</v>
      </c>
      <c r="H750" s="4">
        <v>0</v>
      </c>
    </row>
    <row r="751" spans="1:8" ht="13.2" x14ac:dyDescent="0.25">
      <c r="A751" s="149" t="s">
        <v>103</v>
      </c>
      <c r="B751" s="149"/>
      <c r="C751" s="139"/>
      <c r="D751" s="140">
        <f>D752+D768+D773+D781+D786+D804+D809+D796+D820+D828+D791</f>
        <v>129630</v>
      </c>
      <c r="E751" s="140">
        <f>E752+E768+E773+E781+E786+E804+E809+E796+E820+E828+E791</f>
        <v>136600</v>
      </c>
      <c r="F751" s="140">
        <f>F752+F768+F773+F781+F786+F804+F809+F796+F820+F828+F791</f>
        <v>136600</v>
      </c>
      <c r="G751" s="140">
        <f>G752+G768+G773+G781+G786+G804+G809+G796+G820+G828+G791</f>
        <v>145600</v>
      </c>
      <c r="H751" s="140">
        <f>H752+H768+H773+H781+H786+H804+H809+H796+H820+H828+H791</f>
        <v>118600</v>
      </c>
    </row>
    <row r="752" spans="1:8" ht="13.2" x14ac:dyDescent="0.25">
      <c r="A752" s="69" t="s">
        <v>104</v>
      </c>
      <c r="B752" s="69"/>
      <c r="C752" s="141"/>
      <c r="D752" s="142">
        <f>D753</f>
        <v>80000</v>
      </c>
      <c r="E752" s="142">
        <f>E753</f>
        <v>80000</v>
      </c>
      <c r="F752" s="142">
        <f>F753</f>
        <v>80000</v>
      </c>
      <c r="G752" s="142">
        <f>G753</f>
        <v>80000</v>
      </c>
      <c r="H752" s="142">
        <f>H753</f>
        <v>80000</v>
      </c>
    </row>
    <row r="753" spans="1:8" ht="13.2" x14ac:dyDescent="0.25">
      <c r="A753" s="143" t="s">
        <v>105</v>
      </c>
      <c r="B753" s="143"/>
      <c r="C753" s="143"/>
      <c r="D753" s="144">
        <f>D759+D754+D762+D765</f>
        <v>80000</v>
      </c>
      <c r="E753" s="144">
        <f t="shared" ref="E753:H753" si="175">E759+E754+E762+E765</f>
        <v>80000</v>
      </c>
      <c r="F753" s="144">
        <f>F759+F754+F762+F765</f>
        <v>80000</v>
      </c>
      <c r="G753" s="144">
        <f t="shared" si="175"/>
        <v>80000</v>
      </c>
      <c r="H753" s="144">
        <f t="shared" si="175"/>
        <v>80000</v>
      </c>
    </row>
    <row r="754" spans="1:8" ht="13.2" x14ac:dyDescent="0.25">
      <c r="A754" s="145" t="s">
        <v>9</v>
      </c>
      <c r="B754" s="145"/>
      <c r="C754" s="145"/>
      <c r="D754" s="146">
        <f>D755+D757</f>
        <v>10000</v>
      </c>
      <c r="E754" s="146">
        <f>E755+E757</f>
        <v>10000</v>
      </c>
      <c r="F754" s="146">
        <f>F755+F757</f>
        <v>10000</v>
      </c>
      <c r="G754" s="146">
        <f>G755+G757</f>
        <v>10000</v>
      </c>
      <c r="H754" s="146">
        <f>H755+H757</f>
        <v>10000</v>
      </c>
    </row>
    <row r="755" spans="1:8" ht="13.2" x14ac:dyDescent="0.25">
      <c r="A755" s="147" t="s">
        <v>10</v>
      </c>
      <c r="B755" s="147">
        <v>11</v>
      </c>
      <c r="C755" s="147" t="s">
        <v>11</v>
      </c>
      <c r="D755" s="125">
        <f>D756</f>
        <v>10000</v>
      </c>
      <c r="E755" s="125">
        <f>E756</f>
        <v>10000</v>
      </c>
      <c r="F755" s="125">
        <f>F756</f>
        <v>10000</v>
      </c>
      <c r="G755" s="125">
        <f>G756</f>
        <v>10000</v>
      </c>
      <c r="H755" s="125">
        <f>H756</f>
        <v>10000</v>
      </c>
    </row>
    <row r="756" spans="1:8" s="3" customFormat="1" ht="13.2" x14ac:dyDescent="0.25">
      <c r="A756" s="3" t="s">
        <v>12</v>
      </c>
      <c r="B756" s="3">
        <v>11</v>
      </c>
      <c r="C756" s="3" t="s">
        <v>13</v>
      </c>
      <c r="D756" s="4">
        <v>10000</v>
      </c>
      <c r="E756" s="4">
        <v>10000</v>
      </c>
      <c r="F756" s="4">
        <v>10000</v>
      </c>
      <c r="G756" s="4">
        <v>10000</v>
      </c>
      <c r="H756" s="4">
        <v>10000</v>
      </c>
    </row>
    <row r="757" spans="1:8" ht="13.2" x14ac:dyDescent="0.25">
      <c r="A757" s="147" t="s">
        <v>29</v>
      </c>
      <c r="B757" s="147">
        <v>11</v>
      </c>
      <c r="C757" s="147" t="s">
        <v>30</v>
      </c>
      <c r="D757" s="125">
        <f>D758</f>
        <v>0</v>
      </c>
      <c r="E757" s="125">
        <f>E758</f>
        <v>0</v>
      </c>
      <c r="F757" s="125">
        <f>F758</f>
        <v>0</v>
      </c>
      <c r="G757" s="125">
        <f>G758</f>
        <v>0</v>
      </c>
      <c r="H757" s="125">
        <f>H758</f>
        <v>0</v>
      </c>
    </row>
    <row r="758" spans="1:8" s="3" customFormat="1" ht="13.2" x14ac:dyDescent="0.25">
      <c r="A758" s="3" t="s">
        <v>31</v>
      </c>
      <c r="B758" s="3">
        <v>11</v>
      </c>
      <c r="C758" s="3" t="s">
        <v>32</v>
      </c>
      <c r="D758" s="7">
        <v>0</v>
      </c>
      <c r="E758" s="7">
        <v>0</v>
      </c>
      <c r="F758" s="7">
        <v>0</v>
      </c>
      <c r="G758" s="7"/>
      <c r="H758" s="7"/>
    </row>
    <row r="759" spans="1:8" ht="13.2" x14ac:dyDescent="0.25">
      <c r="A759" s="114" t="s">
        <v>369</v>
      </c>
      <c r="B759" s="114"/>
      <c r="C759" s="145"/>
      <c r="D759" s="146">
        <f t="shared" ref="D759:H766" si="176">D760</f>
        <v>64000</v>
      </c>
      <c r="E759" s="146">
        <f t="shared" si="176"/>
        <v>64000</v>
      </c>
      <c r="F759" s="146">
        <f t="shared" si="176"/>
        <v>0</v>
      </c>
      <c r="G759" s="146">
        <f t="shared" si="176"/>
        <v>0</v>
      </c>
      <c r="H759" s="146">
        <f t="shared" si="176"/>
        <v>0</v>
      </c>
    </row>
    <row r="760" spans="1:8" ht="13.2" x14ac:dyDescent="0.25">
      <c r="A760" s="147" t="s">
        <v>10</v>
      </c>
      <c r="B760" s="147">
        <v>41</v>
      </c>
      <c r="C760" s="147" t="s">
        <v>11</v>
      </c>
      <c r="D760" s="125">
        <f t="shared" si="176"/>
        <v>64000</v>
      </c>
      <c r="E760" s="125">
        <f t="shared" si="176"/>
        <v>64000</v>
      </c>
      <c r="F760" s="125">
        <f t="shared" si="176"/>
        <v>0</v>
      </c>
      <c r="G760" s="125">
        <f t="shared" si="176"/>
        <v>0</v>
      </c>
      <c r="H760" s="125">
        <f t="shared" si="176"/>
        <v>0</v>
      </c>
    </row>
    <row r="761" spans="1:8" s="3" customFormat="1" ht="13.2" x14ac:dyDescent="0.25">
      <c r="A761" s="3" t="s">
        <v>12</v>
      </c>
      <c r="B761" s="3">
        <v>41</v>
      </c>
      <c r="C761" s="3" t="s">
        <v>13</v>
      </c>
      <c r="D761" s="4">
        <v>64000</v>
      </c>
      <c r="E761" s="4">
        <v>64000</v>
      </c>
      <c r="F761" s="4">
        <v>0</v>
      </c>
      <c r="G761" s="4">
        <v>0</v>
      </c>
      <c r="H761" s="4">
        <v>0</v>
      </c>
    </row>
    <row r="762" spans="1:8" ht="13.2" x14ac:dyDescent="0.25">
      <c r="A762" s="114" t="s">
        <v>366</v>
      </c>
      <c r="B762" s="114"/>
      <c r="C762" s="145"/>
      <c r="D762" s="146">
        <f t="shared" si="176"/>
        <v>6000</v>
      </c>
      <c r="E762" s="146">
        <f t="shared" si="176"/>
        <v>6000</v>
      </c>
      <c r="F762" s="146">
        <f t="shared" si="176"/>
        <v>6000</v>
      </c>
      <c r="G762" s="146">
        <f t="shared" si="176"/>
        <v>6000</v>
      </c>
      <c r="H762" s="146">
        <f t="shared" si="176"/>
        <v>6000</v>
      </c>
    </row>
    <row r="763" spans="1:8" ht="13.2" x14ac:dyDescent="0.25">
      <c r="A763" s="147" t="s">
        <v>10</v>
      </c>
      <c r="B763" s="147">
        <v>521</v>
      </c>
      <c r="C763" s="147" t="s">
        <v>11</v>
      </c>
      <c r="D763" s="125">
        <f t="shared" si="176"/>
        <v>6000</v>
      </c>
      <c r="E763" s="125">
        <f t="shared" si="176"/>
        <v>6000</v>
      </c>
      <c r="F763" s="125">
        <f t="shared" si="176"/>
        <v>6000</v>
      </c>
      <c r="G763" s="125">
        <f t="shared" si="176"/>
        <v>6000</v>
      </c>
      <c r="H763" s="125">
        <f t="shared" si="176"/>
        <v>6000</v>
      </c>
    </row>
    <row r="764" spans="1:8" s="3" customFormat="1" ht="13.2" x14ac:dyDescent="0.25">
      <c r="A764" s="3" t="s">
        <v>12</v>
      </c>
      <c r="B764" s="3">
        <v>521</v>
      </c>
      <c r="C764" s="3" t="s">
        <v>13</v>
      </c>
      <c r="D764" s="4">
        <v>6000</v>
      </c>
      <c r="E764" s="4">
        <v>6000</v>
      </c>
      <c r="F764" s="4">
        <v>6000</v>
      </c>
      <c r="G764" s="4">
        <v>6000</v>
      </c>
      <c r="H764" s="4">
        <v>6000</v>
      </c>
    </row>
    <row r="765" spans="1:8" s="124" customFormat="1" ht="13.2" x14ac:dyDescent="0.25">
      <c r="A765" s="145" t="s">
        <v>383</v>
      </c>
      <c r="B765" s="145"/>
      <c r="C765" s="145"/>
      <c r="D765" s="146">
        <f t="shared" si="176"/>
        <v>0</v>
      </c>
      <c r="E765" s="146">
        <f t="shared" si="176"/>
        <v>0</v>
      </c>
      <c r="F765" s="146">
        <f t="shared" si="176"/>
        <v>64000</v>
      </c>
      <c r="G765" s="146">
        <f t="shared" si="176"/>
        <v>64000</v>
      </c>
      <c r="H765" s="146">
        <f t="shared" si="176"/>
        <v>64000</v>
      </c>
    </row>
    <row r="766" spans="1:8" s="124" customFormat="1" ht="13.2" x14ac:dyDescent="0.25">
      <c r="A766" s="147" t="s">
        <v>10</v>
      </c>
      <c r="B766" s="147">
        <v>522</v>
      </c>
      <c r="C766" s="147" t="s">
        <v>11</v>
      </c>
      <c r="D766" s="125">
        <f t="shared" si="176"/>
        <v>0</v>
      </c>
      <c r="E766" s="125">
        <f t="shared" si="176"/>
        <v>0</v>
      </c>
      <c r="F766" s="125">
        <f t="shared" si="176"/>
        <v>64000</v>
      </c>
      <c r="G766" s="125">
        <f t="shared" si="176"/>
        <v>64000</v>
      </c>
      <c r="H766" s="125">
        <f t="shared" si="176"/>
        <v>64000</v>
      </c>
    </row>
    <row r="767" spans="1:8" s="124" customFormat="1" ht="13.2" x14ac:dyDescent="0.25">
      <c r="A767" s="1" t="s">
        <v>12</v>
      </c>
      <c r="B767" s="1">
        <v>522</v>
      </c>
      <c r="C767" s="1" t="s">
        <v>13</v>
      </c>
      <c r="D767" s="4">
        <v>0</v>
      </c>
      <c r="E767" s="4">
        <v>0</v>
      </c>
      <c r="F767" s="4">
        <v>64000</v>
      </c>
      <c r="G767" s="4">
        <v>64000</v>
      </c>
      <c r="H767" s="4">
        <v>64000</v>
      </c>
    </row>
    <row r="768" spans="1:8" ht="13.2" x14ac:dyDescent="0.25">
      <c r="A768" s="69" t="s">
        <v>106</v>
      </c>
      <c r="B768" s="69"/>
      <c r="C768" s="141"/>
      <c r="D768" s="142">
        <f t="shared" ref="D768:H771" si="177">D769</f>
        <v>2000</v>
      </c>
      <c r="E768" s="142">
        <f t="shared" si="177"/>
        <v>2000</v>
      </c>
      <c r="F768" s="142">
        <f t="shared" si="177"/>
        <v>2000</v>
      </c>
      <c r="G768" s="142">
        <f t="shared" si="177"/>
        <v>2000</v>
      </c>
      <c r="H768" s="142">
        <f t="shared" si="177"/>
        <v>2000</v>
      </c>
    </row>
    <row r="769" spans="1:8" ht="13.2" x14ac:dyDescent="0.25">
      <c r="A769" s="143" t="s">
        <v>105</v>
      </c>
      <c r="B769" s="143"/>
      <c r="C769" s="143"/>
      <c r="D769" s="144">
        <f t="shared" si="177"/>
        <v>2000</v>
      </c>
      <c r="E769" s="144">
        <f t="shared" si="177"/>
        <v>2000</v>
      </c>
      <c r="F769" s="144">
        <f t="shared" si="177"/>
        <v>2000</v>
      </c>
      <c r="G769" s="144">
        <f t="shared" si="177"/>
        <v>2000</v>
      </c>
      <c r="H769" s="144">
        <f t="shared" si="177"/>
        <v>2000</v>
      </c>
    </row>
    <row r="770" spans="1:8" ht="13.2" x14ac:dyDescent="0.25">
      <c r="A770" s="145" t="s">
        <v>9</v>
      </c>
      <c r="B770" s="145"/>
      <c r="C770" s="145"/>
      <c r="D770" s="146">
        <f t="shared" si="177"/>
        <v>2000</v>
      </c>
      <c r="E770" s="146">
        <f t="shared" si="177"/>
        <v>2000</v>
      </c>
      <c r="F770" s="146">
        <f t="shared" si="177"/>
        <v>2000</v>
      </c>
      <c r="G770" s="146">
        <f t="shared" si="177"/>
        <v>2000</v>
      </c>
      <c r="H770" s="146">
        <f t="shared" si="177"/>
        <v>2000</v>
      </c>
    </row>
    <row r="771" spans="1:8" ht="13.2" x14ac:dyDescent="0.25">
      <c r="A771" s="147" t="s">
        <v>10</v>
      </c>
      <c r="B771" s="147">
        <v>11</v>
      </c>
      <c r="C771" s="147" t="s">
        <v>11</v>
      </c>
      <c r="D771" s="125">
        <f t="shared" si="177"/>
        <v>2000</v>
      </c>
      <c r="E771" s="125">
        <f t="shared" si="177"/>
        <v>2000</v>
      </c>
      <c r="F771" s="125">
        <f t="shared" si="177"/>
        <v>2000</v>
      </c>
      <c r="G771" s="125">
        <f t="shared" si="177"/>
        <v>2000</v>
      </c>
      <c r="H771" s="125">
        <f t="shared" si="177"/>
        <v>2000</v>
      </c>
    </row>
    <row r="772" spans="1:8" s="3" customFormat="1" ht="13.2" x14ac:dyDescent="0.25">
      <c r="A772" s="3" t="s">
        <v>12</v>
      </c>
      <c r="B772" s="3">
        <v>11</v>
      </c>
      <c r="C772" s="3" t="s">
        <v>13</v>
      </c>
      <c r="D772" s="4">
        <v>2000</v>
      </c>
      <c r="E772" s="4">
        <v>2000</v>
      </c>
      <c r="F772" s="4">
        <v>2000</v>
      </c>
      <c r="G772" s="4">
        <v>2000</v>
      </c>
      <c r="H772" s="4">
        <v>2000</v>
      </c>
    </row>
    <row r="773" spans="1:8" ht="13.2" x14ac:dyDescent="0.25">
      <c r="A773" s="69" t="s">
        <v>107</v>
      </c>
      <c r="B773" s="69"/>
      <c r="C773" s="141"/>
      <c r="D773" s="142">
        <f t="shared" ref="D773:H776" si="178">D774</f>
        <v>11500</v>
      </c>
      <c r="E773" s="142">
        <f t="shared" si="178"/>
        <v>0</v>
      </c>
      <c r="F773" s="142">
        <f t="shared" si="178"/>
        <v>0</v>
      </c>
      <c r="G773" s="142">
        <f t="shared" si="178"/>
        <v>7000</v>
      </c>
      <c r="H773" s="142">
        <f t="shared" si="178"/>
        <v>7000</v>
      </c>
    </row>
    <row r="774" spans="1:8" ht="13.2" x14ac:dyDescent="0.25">
      <c r="A774" s="143" t="s">
        <v>108</v>
      </c>
      <c r="B774" s="143"/>
      <c r="C774" s="143"/>
      <c r="D774" s="144">
        <f>D775+D778</f>
        <v>11500</v>
      </c>
      <c r="E774" s="144">
        <f>E775+E778</f>
        <v>0</v>
      </c>
      <c r="F774" s="144">
        <f>F775+F778</f>
        <v>0</v>
      </c>
      <c r="G774" s="144">
        <f>G775+G778</f>
        <v>7000</v>
      </c>
      <c r="H774" s="144">
        <f>H775+H778</f>
        <v>7000</v>
      </c>
    </row>
    <row r="775" spans="1:8" ht="13.2" x14ac:dyDescent="0.25">
      <c r="A775" s="145" t="s">
        <v>9</v>
      </c>
      <c r="B775" s="145"/>
      <c r="C775" s="145"/>
      <c r="D775" s="146">
        <f t="shared" si="178"/>
        <v>2300</v>
      </c>
      <c r="E775" s="146">
        <f t="shared" si="178"/>
        <v>0</v>
      </c>
      <c r="F775" s="146">
        <f t="shared" si="178"/>
        <v>0</v>
      </c>
      <c r="G775" s="146">
        <f t="shared" si="178"/>
        <v>7000</v>
      </c>
      <c r="H775" s="146">
        <f t="shared" si="178"/>
        <v>7000</v>
      </c>
    </row>
    <row r="776" spans="1:8" ht="13.2" x14ac:dyDescent="0.25">
      <c r="A776" s="147" t="s">
        <v>10</v>
      </c>
      <c r="B776" s="147">
        <v>11</v>
      </c>
      <c r="C776" s="147" t="s">
        <v>11</v>
      </c>
      <c r="D776" s="125">
        <f t="shared" si="178"/>
        <v>2300</v>
      </c>
      <c r="E776" s="125">
        <f t="shared" si="178"/>
        <v>0</v>
      </c>
      <c r="F776" s="125">
        <f t="shared" si="178"/>
        <v>0</v>
      </c>
      <c r="G776" s="125">
        <f t="shared" si="178"/>
        <v>7000</v>
      </c>
      <c r="H776" s="125">
        <f t="shared" si="178"/>
        <v>7000</v>
      </c>
    </row>
    <row r="777" spans="1:8" s="3" customFormat="1" ht="13.2" x14ac:dyDescent="0.25">
      <c r="A777" s="3" t="s">
        <v>12</v>
      </c>
      <c r="B777" s="3">
        <v>11</v>
      </c>
      <c r="C777" s="3" t="s">
        <v>13</v>
      </c>
      <c r="D777" s="4">
        <v>2300</v>
      </c>
      <c r="E777" s="4">
        <v>0</v>
      </c>
      <c r="F777" s="4">
        <v>0</v>
      </c>
      <c r="G777" s="4">
        <v>7000</v>
      </c>
      <c r="H777" s="4">
        <v>7000</v>
      </c>
    </row>
    <row r="778" spans="1:8" ht="13.2" x14ac:dyDescent="0.25">
      <c r="A778" s="114" t="s">
        <v>369</v>
      </c>
      <c r="B778" s="114"/>
      <c r="C778" s="145"/>
      <c r="D778" s="146">
        <f t="shared" ref="D778:H779" si="179">D779</f>
        <v>9200</v>
      </c>
      <c r="E778" s="146">
        <f t="shared" si="179"/>
        <v>0</v>
      </c>
      <c r="F778" s="146">
        <f t="shared" si="179"/>
        <v>0</v>
      </c>
      <c r="G778" s="146">
        <f t="shared" si="179"/>
        <v>0</v>
      </c>
      <c r="H778" s="146">
        <f t="shared" si="179"/>
        <v>0</v>
      </c>
    </row>
    <row r="779" spans="1:8" ht="13.2" x14ac:dyDescent="0.25">
      <c r="A779" s="147" t="s">
        <v>10</v>
      </c>
      <c r="B779" s="147">
        <v>41</v>
      </c>
      <c r="C779" s="147" t="s">
        <v>11</v>
      </c>
      <c r="D779" s="125">
        <f t="shared" si="179"/>
        <v>9200</v>
      </c>
      <c r="E779" s="125">
        <f t="shared" si="179"/>
        <v>0</v>
      </c>
      <c r="F779" s="125">
        <f t="shared" si="179"/>
        <v>0</v>
      </c>
      <c r="G779" s="125">
        <f t="shared" si="179"/>
        <v>0</v>
      </c>
      <c r="H779" s="125">
        <f t="shared" si="179"/>
        <v>0</v>
      </c>
    </row>
    <row r="780" spans="1:8" s="3" customFormat="1" ht="13.2" x14ac:dyDescent="0.25">
      <c r="A780" s="3" t="s">
        <v>12</v>
      </c>
      <c r="B780" s="3">
        <v>41</v>
      </c>
      <c r="C780" s="3" t="s">
        <v>13</v>
      </c>
      <c r="D780" s="4">
        <v>9200</v>
      </c>
      <c r="E780" s="4">
        <v>0</v>
      </c>
      <c r="F780" s="4">
        <v>0</v>
      </c>
      <c r="G780" s="4">
        <v>0</v>
      </c>
      <c r="H780" s="4">
        <v>0</v>
      </c>
    </row>
    <row r="781" spans="1:8" ht="13.2" x14ac:dyDescent="0.25">
      <c r="A781" s="69" t="s">
        <v>109</v>
      </c>
      <c r="B781" s="69"/>
      <c r="C781" s="141"/>
      <c r="D781" s="142">
        <f t="shared" ref="D781:H784" si="180">D782</f>
        <v>2600</v>
      </c>
      <c r="E781" s="142">
        <f t="shared" si="180"/>
        <v>20000</v>
      </c>
      <c r="F781" s="142">
        <f t="shared" si="180"/>
        <v>20000</v>
      </c>
      <c r="G781" s="142">
        <f t="shared" si="180"/>
        <v>20000</v>
      </c>
      <c r="H781" s="142">
        <f t="shared" si="180"/>
        <v>20000</v>
      </c>
    </row>
    <row r="782" spans="1:8" ht="13.2" x14ac:dyDescent="0.25">
      <c r="A782" s="143" t="s">
        <v>108</v>
      </c>
      <c r="B782" s="143"/>
      <c r="C782" s="143"/>
      <c r="D782" s="144">
        <f t="shared" si="180"/>
        <v>2600</v>
      </c>
      <c r="E782" s="144">
        <f t="shared" si="180"/>
        <v>20000</v>
      </c>
      <c r="F782" s="144">
        <f t="shared" si="180"/>
        <v>20000</v>
      </c>
      <c r="G782" s="144">
        <f t="shared" si="180"/>
        <v>20000</v>
      </c>
      <c r="H782" s="144">
        <f t="shared" si="180"/>
        <v>20000</v>
      </c>
    </row>
    <row r="783" spans="1:8" ht="13.2" x14ac:dyDescent="0.25">
      <c r="A783" s="145" t="s">
        <v>380</v>
      </c>
      <c r="B783" s="145"/>
      <c r="C783" s="145"/>
      <c r="D783" s="146">
        <f t="shared" si="180"/>
        <v>2600</v>
      </c>
      <c r="E783" s="146">
        <f t="shared" si="180"/>
        <v>20000</v>
      </c>
      <c r="F783" s="146">
        <f t="shared" si="180"/>
        <v>20000</v>
      </c>
      <c r="G783" s="146">
        <f t="shared" si="180"/>
        <v>20000</v>
      </c>
      <c r="H783" s="146">
        <f t="shared" si="180"/>
        <v>20000</v>
      </c>
    </row>
    <row r="784" spans="1:8" ht="13.2" x14ac:dyDescent="0.25">
      <c r="A784" s="147" t="s">
        <v>10</v>
      </c>
      <c r="B784" s="147">
        <v>21</v>
      </c>
      <c r="C784" s="147" t="s">
        <v>11</v>
      </c>
      <c r="D784" s="125">
        <f t="shared" si="180"/>
        <v>2600</v>
      </c>
      <c r="E784" s="125">
        <f t="shared" si="180"/>
        <v>20000</v>
      </c>
      <c r="F784" s="125">
        <f t="shared" si="180"/>
        <v>20000</v>
      </c>
      <c r="G784" s="125">
        <f t="shared" si="180"/>
        <v>20000</v>
      </c>
      <c r="H784" s="125">
        <f t="shared" si="180"/>
        <v>20000</v>
      </c>
    </row>
    <row r="785" spans="1:8" s="3" customFormat="1" ht="13.2" x14ac:dyDescent="0.25">
      <c r="A785" s="3" t="s">
        <v>12</v>
      </c>
      <c r="B785" s="3">
        <v>21</v>
      </c>
      <c r="C785" s="3" t="s">
        <v>13</v>
      </c>
      <c r="D785" s="4">
        <v>2600</v>
      </c>
      <c r="E785" s="4">
        <v>20000</v>
      </c>
      <c r="F785" s="4">
        <v>20000</v>
      </c>
      <c r="G785" s="4">
        <v>20000</v>
      </c>
      <c r="H785" s="4">
        <v>20000</v>
      </c>
    </row>
    <row r="786" spans="1:8" ht="13.2" x14ac:dyDescent="0.25">
      <c r="A786" s="69" t="s">
        <v>110</v>
      </c>
      <c r="B786" s="69"/>
      <c r="C786" s="141"/>
      <c r="D786" s="142">
        <f t="shared" ref="D786:H794" si="181">D787</f>
        <v>530</v>
      </c>
      <c r="E786" s="142">
        <f t="shared" si="181"/>
        <v>600</v>
      </c>
      <c r="F786" s="142">
        <f t="shared" si="181"/>
        <v>600</v>
      </c>
      <c r="G786" s="142">
        <f t="shared" si="181"/>
        <v>600</v>
      </c>
      <c r="H786" s="142">
        <f t="shared" si="181"/>
        <v>600</v>
      </c>
    </row>
    <row r="787" spans="1:8" ht="13.2" x14ac:dyDescent="0.25">
      <c r="A787" s="143" t="s">
        <v>108</v>
      </c>
      <c r="B787" s="143"/>
      <c r="C787" s="143"/>
      <c r="D787" s="144">
        <f t="shared" si="181"/>
        <v>530</v>
      </c>
      <c r="E787" s="144">
        <f t="shared" si="181"/>
        <v>600</v>
      </c>
      <c r="F787" s="144">
        <f t="shared" si="181"/>
        <v>600</v>
      </c>
      <c r="G787" s="144">
        <f t="shared" si="181"/>
        <v>600</v>
      </c>
      <c r="H787" s="144">
        <f t="shared" si="181"/>
        <v>600</v>
      </c>
    </row>
    <row r="788" spans="1:8" ht="13.2" x14ac:dyDescent="0.25">
      <c r="A788" s="145" t="s">
        <v>380</v>
      </c>
      <c r="B788" s="145"/>
      <c r="C788" s="145"/>
      <c r="D788" s="146">
        <f t="shared" si="181"/>
        <v>530</v>
      </c>
      <c r="E788" s="146">
        <f t="shared" si="181"/>
        <v>600</v>
      </c>
      <c r="F788" s="146">
        <f t="shared" si="181"/>
        <v>600</v>
      </c>
      <c r="G788" s="146">
        <f t="shared" si="181"/>
        <v>600</v>
      </c>
      <c r="H788" s="146">
        <f t="shared" si="181"/>
        <v>600</v>
      </c>
    </row>
    <row r="789" spans="1:8" ht="13.2" x14ac:dyDescent="0.25">
      <c r="A789" s="147" t="s">
        <v>10</v>
      </c>
      <c r="B789" s="147">
        <v>21</v>
      </c>
      <c r="C789" s="147" t="s">
        <v>11</v>
      </c>
      <c r="D789" s="125">
        <f t="shared" si="181"/>
        <v>530</v>
      </c>
      <c r="E789" s="125">
        <f t="shared" si="181"/>
        <v>600</v>
      </c>
      <c r="F789" s="125">
        <f t="shared" si="181"/>
        <v>600</v>
      </c>
      <c r="G789" s="125">
        <f t="shared" si="181"/>
        <v>600</v>
      </c>
      <c r="H789" s="125">
        <f t="shared" si="181"/>
        <v>600</v>
      </c>
    </row>
    <row r="790" spans="1:8" s="3" customFormat="1" ht="13.2" x14ac:dyDescent="0.25">
      <c r="A790" s="3" t="s">
        <v>12</v>
      </c>
      <c r="B790" s="3">
        <v>21</v>
      </c>
      <c r="C790" s="3" t="s">
        <v>13</v>
      </c>
      <c r="D790" s="4">
        <v>530</v>
      </c>
      <c r="E790" s="4">
        <v>600</v>
      </c>
      <c r="F790" s="4">
        <v>600</v>
      </c>
      <c r="G790" s="4">
        <v>600</v>
      </c>
      <c r="H790" s="4">
        <v>600</v>
      </c>
    </row>
    <row r="791" spans="1:8" s="3" customFormat="1" ht="13.2" x14ac:dyDescent="0.25">
      <c r="A791" s="69" t="s">
        <v>111</v>
      </c>
      <c r="B791" s="69"/>
      <c r="C791" s="141"/>
      <c r="D791" s="142">
        <f t="shared" si="181"/>
        <v>2000</v>
      </c>
      <c r="E791" s="142">
        <f t="shared" si="181"/>
        <v>3000</v>
      </c>
      <c r="F791" s="142">
        <f t="shared" si="181"/>
        <v>3000</v>
      </c>
      <c r="G791" s="142">
        <f t="shared" si="181"/>
        <v>3000</v>
      </c>
      <c r="H791" s="142">
        <f t="shared" si="181"/>
        <v>3000</v>
      </c>
    </row>
    <row r="792" spans="1:8" s="3" customFormat="1" ht="13.2" x14ac:dyDescent="0.25">
      <c r="A792" s="143" t="s">
        <v>108</v>
      </c>
      <c r="B792" s="143"/>
      <c r="C792" s="143"/>
      <c r="D792" s="144">
        <f t="shared" si="181"/>
        <v>2000</v>
      </c>
      <c r="E792" s="144">
        <f t="shared" si="181"/>
        <v>3000</v>
      </c>
      <c r="F792" s="144">
        <f t="shared" si="181"/>
        <v>3000</v>
      </c>
      <c r="G792" s="144">
        <f t="shared" si="181"/>
        <v>3000</v>
      </c>
      <c r="H792" s="144">
        <f t="shared" si="181"/>
        <v>3000</v>
      </c>
    </row>
    <row r="793" spans="1:8" s="3" customFormat="1" ht="13.2" x14ac:dyDescent="0.25">
      <c r="A793" s="145" t="s">
        <v>380</v>
      </c>
      <c r="B793" s="145"/>
      <c r="C793" s="145"/>
      <c r="D793" s="146">
        <f t="shared" si="181"/>
        <v>2000</v>
      </c>
      <c r="E793" s="146">
        <f t="shared" si="181"/>
        <v>3000</v>
      </c>
      <c r="F793" s="146">
        <f t="shared" si="181"/>
        <v>3000</v>
      </c>
      <c r="G793" s="146">
        <f t="shared" si="181"/>
        <v>3000</v>
      </c>
      <c r="H793" s="146">
        <f t="shared" si="181"/>
        <v>3000</v>
      </c>
    </row>
    <row r="794" spans="1:8" s="3" customFormat="1" ht="13.2" x14ac:dyDescent="0.25">
      <c r="A794" s="147" t="s">
        <v>10</v>
      </c>
      <c r="B794" s="147">
        <v>21</v>
      </c>
      <c r="C794" s="147" t="s">
        <v>11</v>
      </c>
      <c r="D794" s="125">
        <f t="shared" si="181"/>
        <v>2000</v>
      </c>
      <c r="E794" s="125">
        <f t="shared" si="181"/>
        <v>3000</v>
      </c>
      <c r="F794" s="125">
        <f t="shared" si="181"/>
        <v>3000</v>
      </c>
      <c r="G794" s="125">
        <f t="shared" si="181"/>
        <v>3000</v>
      </c>
      <c r="H794" s="125">
        <f t="shared" si="181"/>
        <v>3000</v>
      </c>
    </row>
    <row r="795" spans="1:8" s="3" customFormat="1" ht="13.2" x14ac:dyDescent="0.25">
      <c r="A795" s="3" t="s">
        <v>12</v>
      </c>
      <c r="B795" s="3">
        <v>21</v>
      </c>
      <c r="C795" s="3" t="s">
        <v>13</v>
      </c>
      <c r="D795" s="4">
        <v>2000</v>
      </c>
      <c r="E795" s="4">
        <v>3000</v>
      </c>
      <c r="F795" s="4">
        <v>3000</v>
      </c>
      <c r="G795" s="4">
        <v>3000</v>
      </c>
      <c r="H795" s="4">
        <v>3000</v>
      </c>
    </row>
    <row r="796" spans="1:8" ht="13.2" x14ac:dyDescent="0.25">
      <c r="A796" s="69" t="s">
        <v>112</v>
      </c>
      <c r="B796" s="69"/>
      <c r="C796" s="141"/>
      <c r="D796" s="142">
        <f t="shared" ref="D796:H799" si="182">D797</f>
        <v>4000</v>
      </c>
      <c r="E796" s="142">
        <f t="shared" si="182"/>
        <v>4000</v>
      </c>
      <c r="F796" s="142">
        <f t="shared" si="182"/>
        <v>4000</v>
      </c>
      <c r="G796" s="142">
        <f t="shared" si="182"/>
        <v>6000</v>
      </c>
      <c r="H796" s="142">
        <f t="shared" si="182"/>
        <v>6000</v>
      </c>
    </row>
    <row r="797" spans="1:8" ht="13.2" x14ac:dyDescent="0.25">
      <c r="A797" s="143" t="s">
        <v>108</v>
      </c>
      <c r="B797" s="143"/>
      <c r="C797" s="143"/>
      <c r="D797" s="144">
        <f>D798+D801</f>
        <v>4000</v>
      </c>
      <c r="E797" s="144">
        <f>E798+E801</f>
        <v>4000</v>
      </c>
      <c r="F797" s="144">
        <f>F798+F801</f>
        <v>4000</v>
      </c>
      <c r="G797" s="144">
        <f>G798+G801</f>
        <v>6000</v>
      </c>
      <c r="H797" s="144">
        <f>H798+H801</f>
        <v>6000</v>
      </c>
    </row>
    <row r="798" spans="1:8" ht="13.2" x14ac:dyDescent="0.25">
      <c r="A798" s="145" t="s">
        <v>380</v>
      </c>
      <c r="B798" s="145"/>
      <c r="C798" s="145"/>
      <c r="D798" s="146">
        <f t="shared" si="182"/>
        <v>4000</v>
      </c>
      <c r="E798" s="146">
        <f t="shared" si="182"/>
        <v>4000</v>
      </c>
      <c r="F798" s="146">
        <f t="shared" si="182"/>
        <v>4000</v>
      </c>
      <c r="G798" s="146">
        <f t="shared" si="182"/>
        <v>4000</v>
      </c>
      <c r="H798" s="146">
        <f t="shared" si="182"/>
        <v>4000</v>
      </c>
    </row>
    <row r="799" spans="1:8" s="3" customFormat="1" ht="13.2" x14ac:dyDescent="0.25">
      <c r="A799" s="2" t="s">
        <v>10</v>
      </c>
      <c r="B799" s="2">
        <v>21</v>
      </c>
      <c r="C799" s="2" t="s">
        <v>11</v>
      </c>
      <c r="D799" s="6">
        <f t="shared" si="182"/>
        <v>4000</v>
      </c>
      <c r="E799" s="6">
        <f t="shared" si="182"/>
        <v>4000</v>
      </c>
      <c r="F799" s="6">
        <f t="shared" si="182"/>
        <v>4000</v>
      </c>
      <c r="G799" s="6">
        <f t="shared" si="182"/>
        <v>4000</v>
      </c>
      <c r="H799" s="6">
        <f t="shared" si="182"/>
        <v>4000</v>
      </c>
    </row>
    <row r="800" spans="1:8" s="3" customFormat="1" ht="13.2" x14ac:dyDescent="0.25">
      <c r="A800" s="5">
        <v>36</v>
      </c>
      <c r="B800" s="5">
        <v>21</v>
      </c>
      <c r="C800" s="3" t="s">
        <v>113</v>
      </c>
      <c r="D800" s="4">
        <v>4000</v>
      </c>
      <c r="E800" s="4">
        <v>4000</v>
      </c>
      <c r="F800" s="4">
        <v>4000</v>
      </c>
      <c r="G800" s="4">
        <v>4000</v>
      </c>
      <c r="H800" s="4">
        <v>4000</v>
      </c>
    </row>
    <row r="801" spans="1:8" ht="13.2" x14ac:dyDescent="0.25">
      <c r="A801" s="145" t="s">
        <v>366</v>
      </c>
      <c r="B801" s="145"/>
      <c r="C801" s="145"/>
      <c r="D801" s="146">
        <f t="shared" ref="D801:H802" si="183">D802</f>
        <v>0</v>
      </c>
      <c r="E801" s="146">
        <f t="shared" si="183"/>
        <v>0</v>
      </c>
      <c r="F801" s="146">
        <f t="shared" si="183"/>
        <v>0</v>
      </c>
      <c r="G801" s="146">
        <f t="shared" si="183"/>
        <v>2000</v>
      </c>
      <c r="H801" s="146">
        <f t="shared" si="183"/>
        <v>2000</v>
      </c>
    </row>
    <row r="802" spans="1:8" s="3" customFormat="1" ht="13.2" x14ac:dyDescent="0.25">
      <c r="A802" s="2" t="s">
        <v>10</v>
      </c>
      <c r="B802" s="2">
        <v>45</v>
      </c>
      <c r="C802" s="2" t="s">
        <v>11</v>
      </c>
      <c r="D802" s="6">
        <f t="shared" si="183"/>
        <v>0</v>
      </c>
      <c r="E802" s="6">
        <f t="shared" si="183"/>
        <v>0</v>
      </c>
      <c r="F802" s="6">
        <f t="shared" si="183"/>
        <v>0</v>
      </c>
      <c r="G802" s="6">
        <f t="shared" si="183"/>
        <v>2000</v>
      </c>
      <c r="H802" s="6">
        <f t="shared" si="183"/>
        <v>2000</v>
      </c>
    </row>
    <row r="803" spans="1:8" s="3" customFormat="1" ht="13.2" x14ac:dyDescent="0.25">
      <c r="A803" s="5">
        <v>36</v>
      </c>
      <c r="B803" s="5">
        <v>45</v>
      </c>
      <c r="C803" s="3" t="s">
        <v>113</v>
      </c>
      <c r="D803" s="4">
        <v>0</v>
      </c>
      <c r="E803" s="4">
        <v>0</v>
      </c>
      <c r="F803" s="4">
        <v>0</v>
      </c>
      <c r="G803" s="4">
        <v>2000</v>
      </c>
      <c r="H803" s="4">
        <v>2000</v>
      </c>
    </row>
    <row r="804" spans="1:8" ht="13.2" hidden="1" x14ac:dyDescent="0.25">
      <c r="A804" s="69" t="s">
        <v>114</v>
      </c>
      <c r="B804" s="69"/>
      <c r="C804" s="141"/>
      <c r="D804" s="142">
        <f t="shared" ref="D804:H807" si="184">D805</f>
        <v>0</v>
      </c>
      <c r="E804" s="142">
        <f t="shared" si="184"/>
        <v>0</v>
      </c>
      <c r="F804" s="142">
        <f t="shared" si="184"/>
        <v>0</v>
      </c>
      <c r="G804" s="142">
        <f t="shared" si="184"/>
        <v>0</v>
      </c>
      <c r="H804" s="142">
        <f t="shared" si="184"/>
        <v>0</v>
      </c>
    </row>
    <row r="805" spans="1:8" ht="13.2" hidden="1" x14ac:dyDescent="0.25">
      <c r="A805" s="143" t="s">
        <v>108</v>
      </c>
      <c r="B805" s="143"/>
      <c r="C805" s="143"/>
      <c r="D805" s="144">
        <f t="shared" si="184"/>
        <v>0</v>
      </c>
      <c r="E805" s="144">
        <f t="shared" si="184"/>
        <v>0</v>
      </c>
      <c r="F805" s="144">
        <f t="shared" si="184"/>
        <v>0</v>
      </c>
      <c r="G805" s="144">
        <f t="shared" si="184"/>
        <v>0</v>
      </c>
      <c r="H805" s="144">
        <f t="shared" si="184"/>
        <v>0</v>
      </c>
    </row>
    <row r="806" spans="1:8" ht="13.2" hidden="1" x14ac:dyDescent="0.25">
      <c r="A806" s="145" t="s">
        <v>382</v>
      </c>
      <c r="B806" s="145"/>
      <c r="C806" s="145"/>
      <c r="D806" s="146">
        <f t="shared" si="184"/>
        <v>0</v>
      </c>
      <c r="E806" s="146">
        <f t="shared" si="184"/>
        <v>0</v>
      </c>
      <c r="F806" s="146">
        <f t="shared" si="184"/>
        <v>0</v>
      </c>
      <c r="G806" s="146">
        <f t="shared" si="184"/>
        <v>0</v>
      </c>
      <c r="H806" s="146">
        <f t="shared" si="184"/>
        <v>0</v>
      </c>
    </row>
    <row r="807" spans="1:8" ht="13.2" hidden="1" x14ac:dyDescent="0.25">
      <c r="A807" s="147" t="s">
        <v>29</v>
      </c>
      <c r="B807" s="147">
        <v>33</v>
      </c>
      <c r="C807" s="147" t="s">
        <v>30</v>
      </c>
      <c r="D807" s="125">
        <f t="shared" si="184"/>
        <v>0</v>
      </c>
      <c r="E807" s="125">
        <f t="shared" si="184"/>
        <v>0</v>
      </c>
      <c r="F807" s="125">
        <f t="shared" si="184"/>
        <v>0</v>
      </c>
      <c r="G807" s="125">
        <f t="shared" si="184"/>
        <v>0</v>
      </c>
      <c r="H807" s="125">
        <f t="shared" si="184"/>
        <v>0</v>
      </c>
    </row>
    <row r="808" spans="1:8" s="3" customFormat="1" ht="13.2" hidden="1" x14ac:dyDescent="0.25">
      <c r="A808" s="3" t="s">
        <v>31</v>
      </c>
      <c r="B808" s="3">
        <v>33</v>
      </c>
      <c r="C808" s="3" t="s">
        <v>32</v>
      </c>
      <c r="D808" s="7">
        <v>0</v>
      </c>
      <c r="E808" s="7">
        <v>0</v>
      </c>
      <c r="F808" s="7">
        <v>0</v>
      </c>
      <c r="G808" s="7"/>
      <c r="H808" s="7"/>
    </row>
    <row r="809" spans="1:8" ht="13.2" hidden="1" x14ac:dyDescent="0.25">
      <c r="A809" s="69" t="s">
        <v>115</v>
      </c>
      <c r="B809" s="69"/>
      <c r="C809" s="141"/>
      <c r="D809" s="142">
        <f t="shared" ref="D809:H812" si="185">D810</f>
        <v>0</v>
      </c>
      <c r="E809" s="142">
        <f t="shared" si="185"/>
        <v>0</v>
      </c>
      <c r="F809" s="142">
        <f t="shared" si="185"/>
        <v>0</v>
      </c>
      <c r="G809" s="142">
        <f t="shared" si="185"/>
        <v>0</v>
      </c>
      <c r="H809" s="142">
        <f t="shared" si="185"/>
        <v>0</v>
      </c>
    </row>
    <row r="810" spans="1:8" ht="13.2" hidden="1" x14ac:dyDescent="0.25">
      <c r="A810" s="143" t="s">
        <v>108</v>
      </c>
      <c r="B810" s="143"/>
      <c r="C810" s="143"/>
      <c r="D810" s="144">
        <f>D811+D814+D817</f>
        <v>0</v>
      </c>
      <c r="E810" s="144">
        <f>E811+E814+E817</f>
        <v>0</v>
      </c>
      <c r="F810" s="144">
        <f>F811+F814+F817</f>
        <v>0</v>
      </c>
      <c r="G810" s="144">
        <f>G811+G814+G817</f>
        <v>0</v>
      </c>
      <c r="H810" s="144">
        <f>H811+H814+H817</f>
        <v>0</v>
      </c>
    </row>
    <row r="811" spans="1:8" ht="13.2" hidden="1" x14ac:dyDescent="0.25">
      <c r="A811" s="145" t="s">
        <v>382</v>
      </c>
      <c r="B811" s="145"/>
      <c r="C811" s="145"/>
      <c r="D811" s="146">
        <f t="shared" si="185"/>
        <v>0</v>
      </c>
      <c r="E811" s="146">
        <f t="shared" si="185"/>
        <v>0</v>
      </c>
      <c r="F811" s="146">
        <f t="shared" si="185"/>
        <v>0</v>
      </c>
      <c r="G811" s="146">
        <f t="shared" si="185"/>
        <v>0</v>
      </c>
      <c r="H811" s="146">
        <f t="shared" si="185"/>
        <v>0</v>
      </c>
    </row>
    <row r="812" spans="1:8" ht="13.2" hidden="1" x14ac:dyDescent="0.25">
      <c r="A812" s="147" t="s">
        <v>29</v>
      </c>
      <c r="B812" s="147">
        <v>33</v>
      </c>
      <c r="C812" s="147" t="s">
        <v>30</v>
      </c>
      <c r="D812" s="125">
        <f t="shared" si="185"/>
        <v>0</v>
      </c>
      <c r="E812" s="125">
        <f t="shared" si="185"/>
        <v>0</v>
      </c>
      <c r="F812" s="125">
        <f t="shared" si="185"/>
        <v>0</v>
      </c>
      <c r="G812" s="125">
        <f t="shared" si="185"/>
        <v>0</v>
      </c>
      <c r="H812" s="125">
        <f t="shared" si="185"/>
        <v>0</v>
      </c>
    </row>
    <row r="813" spans="1:8" s="3" customFormat="1" ht="13.2" hidden="1" x14ac:dyDescent="0.25">
      <c r="A813" s="3" t="s">
        <v>31</v>
      </c>
      <c r="B813" s="3">
        <v>33</v>
      </c>
      <c r="C813" s="3" t="s">
        <v>32</v>
      </c>
      <c r="D813" s="7">
        <v>0</v>
      </c>
      <c r="E813" s="7">
        <v>0</v>
      </c>
      <c r="F813" s="7">
        <v>0</v>
      </c>
      <c r="G813" s="7"/>
      <c r="H813" s="7"/>
    </row>
    <row r="814" spans="1:8" ht="13.2" hidden="1" x14ac:dyDescent="0.25">
      <c r="A814" s="114" t="s">
        <v>369</v>
      </c>
      <c r="B814" s="114"/>
      <c r="C814" s="145"/>
      <c r="D814" s="146">
        <f t="shared" ref="D814:H815" si="186">D815</f>
        <v>0</v>
      </c>
      <c r="E814" s="146">
        <f t="shared" si="186"/>
        <v>0</v>
      </c>
      <c r="F814" s="146">
        <f t="shared" si="186"/>
        <v>0</v>
      </c>
      <c r="G814" s="146">
        <f t="shared" si="186"/>
        <v>0</v>
      </c>
      <c r="H814" s="146">
        <f t="shared" si="186"/>
        <v>0</v>
      </c>
    </row>
    <row r="815" spans="1:8" ht="13.2" hidden="1" x14ac:dyDescent="0.25">
      <c r="A815" s="147" t="s">
        <v>29</v>
      </c>
      <c r="B815" s="147">
        <v>41</v>
      </c>
      <c r="C815" s="147" t="s">
        <v>30</v>
      </c>
      <c r="D815" s="125">
        <f t="shared" si="186"/>
        <v>0</v>
      </c>
      <c r="E815" s="125">
        <f t="shared" si="186"/>
        <v>0</v>
      </c>
      <c r="F815" s="125">
        <f t="shared" si="186"/>
        <v>0</v>
      </c>
      <c r="G815" s="125">
        <f t="shared" si="186"/>
        <v>0</v>
      </c>
      <c r="H815" s="125">
        <f t="shared" si="186"/>
        <v>0</v>
      </c>
    </row>
    <row r="816" spans="1:8" s="3" customFormat="1" ht="13.2" hidden="1" x14ac:dyDescent="0.25">
      <c r="A816" s="3" t="s">
        <v>31</v>
      </c>
      <c r="B816" s="3">
        <v>41</v>
      </c>
      <c r="C816" s="3" t="s">
        <v>32</v>
      </c>
      <c r="D816" s="7">
        <v>0</v>
      </c>
      <c r="E816" s="7">
        <v>0</v>
      </c>
      <c r="F816" s="7">
        <v>0</v>
      </c>
      <c r="G816" s="7"/>
      <c r="H816" s="7"/>
    </row>
    <row r="817" spans="1:8" ht="13.2" hidden="1" x14ac:dyDescent="0.25">
      <c r="A817" s="114" t="s">
        <v>366</v>
      </c>
      <c r="B817" s="114"/>
      <c r="C817" s="145"/>
      <c r="D817" s="146">
        <f t="shared" ref="D817:H818" si="187">D818</f>
        <v>0</v>
      </c>
      <c r="E817" s="146">
        <f t="shared" si="187"/>
        <v>0</v>
      </c>
      <c r="F817" s="146">
        <f t="shared" si="187"/>
        <v>0</v>
      </c>
      <c r="G817" s="146">
        <f t="shared" si="187"/>
        <v>0</v>
      </c>
      <c r="H817" s="146">
        <f t="shared" si="187"/>
        <v>0</v>
      </c>
    </row>
    <row r="818" spans="1:8" ht="13.2" hidden="1" x14ac:dyDescent="0.25">
      <c r="A818" s="147" t="s">
        <v>29</v>
      </c>
      <c r="B818" s="147">
        <v>45</v>
      </c>
      <c r="C818" s="147" t="s">
        <v>30</v>
      </c>
      <c r="D818" s="125">
        <f t="shared" si="187"/>
        <v>0</v>
      </c>
      <c r="E818" s="125">
        <f t="shared" si="187"/>
        <v>0</v>
      </c>
      <c r="F818" s="125">
        <f t="shared" si="187"/>
        <v>0</v>
      </c>
      <c r="G818" s="125">
        <f t="shared" si="187"/>
        <v>0</v>
      </c>
      <c r="H818" s="125">
        <f t="shared" si="187"/>
        <v>0</v>
      </c>
    </row>
    <row r="819" spans="1:8" s="3" customFormat="1" ht="13.2" hidden="1" x14ac:dyDescent="0.25">
      <c r="A819" s="3" t="s">
        <v>31</v>
      </c>
      <c r="B819" s="3">
        <v>45</v>
      </c>
      <c r="C819" s="3" t="s">
        <v>32</v>
      </c>
      <c r="D819" s="7">
        <v>0</v>
      </c>
      <c r="E819" s="7">
        <v>0</v>
      </c>
      <c r="F819" s="7">
        <v>0</v>
      </c>
      <c r="G819" s="7"/>
      <c r="H819" s="7"/>
    </row>
    <row r="820" spans="1:8" ht="13.2" hidden="1" x14ac:dyDescent="0.25">
      <c r="A820" s="69" t="s">
        <v>116</v>
      </c>
      <c r="B820" s="69"/>
      <c r="C820" s="141"/>
      <c r="D820" s="142">
        <f>D821</f>
        <v>0</v>
      </c>
      <c r="E820" s="142">
        <f>E821</f>
        <v>0</v>
      </c>
      <c r="F820" s="142">
        <f>F821</f>
        <v>0</v>
      </c>
      <c r="G820" s="142">
        <f>G821</f>
        <v>0</v>
      </c>
      <c r="H820" s="142">
        <f>H821</f>
        <v>0</v>
      </c>
    </row>
    <row r="821" spans="1:8" ht="13.2" hidden="1" x14ac:dyDescent="0.25">
      <c r="A821" s="143" t="s">
        <v>105</v>
      </c>
      <c r="B821" s="143"/>
      <c r="C821" s="143"/>
      <c r="D821" s="144">
        <f>D825+D822</f>
        <v>0</v>
      </c>
      <c r="E821" s="144">
        <f>E825+E822</f>
        <v>0</v>
      </c>
      <c r="F821" s="144">
        <f>F825+F822</f>
        <v>0</v>
      </c>
      <c r="G821" s="144">
        <f>G825+G822</f>
        <v>0</v>
      </c>
      <c r="H821" s="144">
        <f>H825+H822</f>
        <v>0</v>
      </c>
    </row>
    <row r="822" spans="1:8" ht="13.2" hidden="1" x14ac:dyDescent="0.25">
      <c r="A822" s="145" t="s">
        <v>9</v>
      </c>
      <c r="B822" s="145"/>
      <c r="C822" s="145"/>
      <c r="D822" s="146">
        <f t="shared" ref="D822:H823" si="188">D823</f>
        <v>0</v>
      </c>
      <c r="E822" s="146">
        <f t="shared" si="188"/>
        <v>0</v>
      </c>
      <c r="F822" s="146">
        <f t="shared" si="188"/>
        <v>0</v>
      </c>
      <c r="G822" s="146">
        <f t="shared" si="188"/>
        <v>0</v>
      </c>
      <c r="H822" s="146">
        <f t="shared" si="188"/>
        <v>0</v>
      </c>
    </row>
    <row r="823" spans="1:8" ht="13.2" hidden="1" x14ac:dyDescent="0.25">
      <c r="A823" s="147" t="s">
        <v>29</v>
      </c>
      <c r="B823" s="147">
        <v>11</v>
      </c>
      <c r="C823" s="147" t="s">
        <v>30</v>
      </c>
      <c r="D823" s="125">
        <f t="shared" si="188"/>
        <v>0</v>
      </c>
      <c r="E823" s="125">
        <f t="shared" si="188"/>
        <v>0</v>
      </c>
      <c r="F823" s="125">
        <f t="shared" si="188"/>
        <v>0</v>
      </c>
      <c r="G823" s="125">
        <f t="shared" si="188"/>
        <v>0</v>
      </c>
      <c r="H823" s="125">
        <f t="shared" si="188"/>
        <v>0</v>
      </c>
    </row>
    <row r="824" spans="1:8" s="3" customFormat="1" ht="13.2" hidden="1" x14ac:dyDescent="0.25">
      <c r="A824" s="3" t="s">
        <v>31</v>
      </c>
      <c r="B824" s="3">
        <v>11</v>
      </c>
      <c r="C824" s="3" t="s">
        <v>32</v>
      </c>
      <c r="D824" s="4">
        <v>0</v>
      </c>
      <c r="E824" s="4">
        <v>0</v>
      </c>
      <c r="F824" s="4">
        <v>0</v>
      </c>
      <c r="G824" s="4">
        <v>0</v>
      </c>
      <c r="H824" s="4">
        <v>0</v>
      </c>
    </row>
    <row r="825" spans="1:8" ht="13.2" hidden="1" x14ac:dyDescent="0.25">
      <c r="A825" s="114" t="s">
        <v>369</v>
      </c>
      <c r="B825" s="114"/>
      <c r="C825" s="145"/>
      <c r="D825" s="146">
        <f t="shared" ref="D825:H826" si="189">D826</f>
        <v>0</v>
      </c>
      <c r="E825" s="146">
        <f t="shared" si="189"/>
        <v>0</v>
      </c>
      <c r="F825" s="146">
        <f t="shared" si="189"/>
        <v>0</v>
      </c>
      <c r="G825" s="146">
        <f t="shared" si="189"/>
        <v>0</v>
      </c>
      <c r="H825" s="146">
        <f t="shared" si="189"/>
        <v>0</v>
      </c>
    </row>
    <row r="826" spans="1:8" ht="13.2" hidden="1" x14ac:dyDescent="0.25">
      <c r="A826" s="147" t="s">
        <v>29</v>
      </c>
      <c r="B826" s="147">
        <v>41</v>
      </c>
      <c r="C826" s="147" t="s">
        <v>30</v>
      </c>
      <c r="D826" s="125">
        <f t="shared" si="189"/>
        <v>0</v>
      </c>
      <c r="E826" s="125">
        <f t="shared" si="189"/>
        <v>0</v>
      </c>
      <c r="F826" s="125">
        <f t="shared" si="189"/>
        <v>0</v>
      </c>
      <c r="G826" s="125">
        <f t="shared" si="189"/>
        <v>0</v>
      </c>
      <c r="H826" s="125">
        <f t="shared" si="189"/>
        <v>0</v>
      </c>
    </row>
    <row r="827" spans="1:8" s="3" customFormat="1" ht="13.2" hidden="1" x14ac:dyDescent="0.25">
      <c r="A827" s="3" t="s">
        <v>31</v>
      </c>
      <c r="B827" s="3">
        <v>41</v>
      </c>
      <c r="C827" s="3" t="s">
        <v>32</v>
      </c>
      <c r="D827" s="4">
        <v>0</v>
      </c>
      <c r="E827" s="4">
        <v>0</v>
      </c>
      <c r="F827" s="4">
        <v>0</v>
      </c>
      <c r="G827" s="4">
        <v>0</v>
      </c>
      <c r="H827" s="4">
        <v>0</v>
      </c>
    </row>
    <row r="828" spans="1:8" ht="13.2" x14ac:dyDescent="0.25">
      <c r="A828" s="69" t="s">
        <v>117</v>
      </c>
      <c r="B828" s="69"/>
      <c r="C828" s="141"/>
      <c r="D828" s="142">
        <f>D829</f>
        <v>27000</v>
      </c>
      <c r="E828" s="142">
        <f>E829</f>
        <v>27000</v>
      </c>
      <c r="F828" s="142">
        <f>F829</f>
        <v>27000</v>
      </c>
      <c r="G828" s="142">
        <f>G829</f>
        <v>27000</v>
      </c>
      <c r="H828" s="142">
        <f>H829</f>
        <v>0</v>
      </c>
    </row>
    <row r="829" spans="1:8" ht="13.2" x14ac:dyDescent="0.25">
      <c r="A829" s="143" t="s">
        <v>105</v>
      </c>
      <c r="B829" s="143"/>
      <c r="C829" s="143"/>
      <c r="D829" s="144">
        <f>D833+D830</f>
        <v>27000</v>
      </c>
      <c r="E829" s="144">
        <f>E833+E830</f>
        <v>27000</v>
      </c>
      <c r="F829" s="144">
        <f>F833+F830+F836</f>
        <v>27000</v>
      </c>
      <c r="G829" s="144">
        <f t="shared" ref="G829:H829" si="190">G833+G830+G836</f>
        <v>27000</v>
      </c>
      <c r="H829" s="144">
        <f t="shared" si="190"/>
        <v>0</v>
      </c>
    </row>
    <row r="830" spans="1:8" ht="13.2" x14ac:dyDescent="0.25">
      <c r="A830" s="145" t="s">
        <v>9</v>
      </c>
      <c r="B830" s="145"/>
      <c r="C830" s="145"/>
      <c r="D830" s="146">
        <f t="shared" ref="D830:H831" si="191">D831</f>
        <v>5500</v>
      </c>
      <c r="E830" s="146">
        <f t="shared" si="191"/>
        <v>5500</v>
      </c>
      <c r="F830" s="146">
        <f t="shared" si="191"/>
        <v>5500</v>
      </c>
      <c r="G830" s="146">
        <f t="shared" si="191"/>
        <v>5500</v>
      </c>
      <c r="H830" s="146">
        <f t="shared" si="191"/>
        <v>0</v>
      </c>
    </row>
    <row r="831" spans="1:8" ht="13.2" x14ac:dyDescent="0.25">
      <c r="A831" s="147" t="s">
        <v>29</v>
      </c>
      <c r="B831" s="147">
        <v>11</v>
      </c>
      <c r="C831" s="147" t="s">
        <v>30</v>
      </c>
      <c r="D831" s="125">
        <f t="shared" si="191"/>
        <v>5500</v>
      </c>
      <c r="E831" s="125">
        <f t="shared" si="191"/>
        <v>5500</v>
      </c>
      <c r="F831" s="125">
        <f t="shared" si="191"/>
        <v>5500</v>
      </c>
      <c r="G831" s="125">
        <f t="shared" si="191"/>
        <v>5500</v>
      </c>
      <c r="H831" s="125">
        <f t="shared" si="191"/>
        <v>0</v>
      </c>
    </row>
    <row r="832" spans="1:8" s="3" customFormat="1" ht="13.2" x14ac:dyDescent="0.25">
      <c r="A832" s="3" t="s">
        <v>31</v>
      </c>
      <c r="B832" s="3">
        <v>11</v>
      </c>
      <c r="C832" s="3" t="s">
        <v>32</v>
      </c>
      <c r="D832" s="4">
        <v>5500</v>
      </c>
      <c r="E832" s="4">
        <v>5500</v>
      </c>
      <c r="F832" s="4">
        <v>5500</v>
      </c>
      <c r="G832" s="7">
        <v>5500</v>
      </c>
      <c r="H832" s="7"/>
    </row>
    <row r="833" spans="1:8" ht="13.2" x14ac:dyDescent="0.25">
      <c r="A833" s="114" t="s">
        <v>369</v>
      </c>
      <c r="B833" s="114"/>
      <c r="C833" s="145"/>
      <c r="D833" s="146">
        <f t="shared" ref="D833:H834" si="192">D834</f>
        <v>21500</v>
      </c>
      <c r="E833" s="146">
        <f t="shared" si="192"/>
        <v>21500</v>
      </c>
      <c r="F833" s="146">
        <f t="shared" si="192"/>
        <v>0</v>
      </c>
      <c r="G833" s="146">
        <f t="shared" si="192"/>
        <v>0</v>
      </c>
      <c r="H833" s="146">
        <f t="shared" si="192"/>
        <v>0</v>
      </c>
    </row>
    <row r="834" spans="1:8" ht="13.2" x14ac:dyDescent="0.25">
      <c r="A834" s="147" t="s">
        <v>29</v>
      </c>
      <c r="B834" s="147">
        <v>41</v>
      </c>
      <c r="C834" s="147" t="s">
        <v>30</v>
      </c>
      <c r="D834" s="125">
        <f t="shared" si="192"/>
        <v>21500</v>
      </c>
      <c r="E834" s="125">
        <f t="shared" si="192"/>
        <v>21500</v>
      </c>
      <c r="F834" s="125">
        <f t="shared" si="192"/>
        <v>0</v>
      </c>
      <c r="G834" s="125">
        <f t="shared" si="192"/>
        <v>0</v>
      </c>
      <c r="H834" s="125">
        <f t="shared" si="192"/>
        <v>0</v>
      </c>
    </row>
    <row r="835" spans="1:8" s="3" customFormat="1" ht="13.2" x14ac:dyDescent="0.25">
      <c r="A835" s="3" t="s">
        <v>31</v>
      </c>
      <c r="B835" s="3">
        <v>41</v>
      </c>
      <c r="C835" s="3" t="s">
        <v>32</v>
      </c>
      <c r="D835" s="4">
        <v>21500</v>
      </c>
      <c r="E835" s="4">
        <v>21500</v>
      </c>
      <c r="F835" s="4">
        <v>0</v>
      </c>
      <c r="G835" s="7">
        <v>0</v>
      </c>
      <c r="H835" s="7"/>
    </row>
    <row r="836" spans="1:8" s="124" customFormat="1" ht="13.2" x14ac:dyDescent="0.25">
      <c r="A836" s="145" t="s">
        <v>383</v>
      </c>
      <c r="B836" s="145"/>
      <c r="C836" s="145"/>
      <c r="D836" s="146">
        <f t="shared" ref="D836:H837" si="193">D837</f>
        <v>0</v>
      </c>
      <c r="E836" s="146">
        <f t="shared" si="193"/>
        <v>0</v>
      </c>
      <c r="F836" s="146">
        <f t="shared" si="193"/>
        <v>21500</v>
      </c>
      <c r="G836" s="146">
        <f t="shared" si="193"/>
        <v>21500</v>
      </c>
      <c r="H836" s="146">
        <f t="shared" si="193"/>
        <v>0</v>
      </c>
    </row>
    <row r="837" spans="1:8" s="124" customFormat="1" ht="13.2" x14ac:dyDescent="0.25">
      <c r="A837" s="147" t="s">
        <v>10</v>
      </c>
      <c r="B837" s="147">
        <v>522</v>
      </c>
      <c r="C837" s="147" t="s">
        <v>11</v>
      </c>
      <c r="D837" s="125">
        <f t="shared" si="193"/>
        <v>0</v>
      </c>
      <c r="E837" s="125">
        <f t="shared" si="193"/>
        <v>0</v>
      </c>
      <c r="F837" s="125">
        <f t="shared" si="193"/>
        <v>21500</v>
      </c>
      <c r="G837" s="125">
        <f t="shared" si="193"/>
        <v>21500</v>
      </c>
      <c r="H837" s="125">
        <f t="shared" si="193"/>
        <v>0</v>
      </c>
    </row>
    <row r="838" spans="1:8" s="124" customFormat="1" ht="13.2" x14ac:dyDescent="0.25">
      <c r="A838" s="1" t="s">
        <v>12</v>
      </c>
      <c r="B838" s="1">
        <v>522</v>
      </c>
      <c r="C838" s="1" t="s">
        <v>13</v>
      </c>
      <c r="D838" s="4">
        <v>0</v>
      </c>
      <c r="E838" s="4">
        <v>0</v>
      </c>
      <c r="F838" s="4">
        <v>21500</v>
      </c>
      <c r="G838" s="4">
        <v>21500</v>
      </c>
      <c r="H838" s="4">
        <v>0</v>
      </c>
    </row>
    <row r="839" spans="1:8" s="3" customFormat="1" ht="13.2" x14ac:dyDescent="0.25">
      <c r="D839" s="7"/>
      <c r="E839" s="7"/>
      <c r="F839" s="7"/>
      <c r="G839" s="7"/>
      <c r="H839" s="7"/>
    </row>
    <row r="840" spans="1:8" ht="13.2" x14ac:dyDescent="0.25">
      <c r="A840" s="149" t="s">
        <v>118</v>
      </c>
      <c r="B840" s="149"/>
      <c r="C840" s="139"/>
      <c r="D840" s="140">
        <f>D841+D846</f>
        <v>19600</v>
      </c>
      <c r="E840" s="140">
        <f>E841+E846</f>
        <v>20500</v>
      </c>
      <c r="F840" s="140">
        <f>F841+F846</f>
        <v>20500</v>
      </c>
      <c r="G840" s="140">
        <f>G841+G846</f>
        <v>20500</v>
      </c>
      <c r="H840" s="140">
        <f>H841+H846</f>
        <v>20500</v>
      </c>
    </row>
    <row r="841" spans="1:8" ht="13.2" x14ac:dyDescent="0.25">
      <c r="A841" s="69" t="s">
        <v>119</v>
      </c>
      <c r="B841" s="69"/>
      <c r="C841" s="141"/>
      <c r="D841" s="142">
        <f t="shared" ref="D841:H844" si="194">D842</f>
        <v>19600</v>
      </c>
      <c r="E841" s="142">
        <f t="shared" si="194"/>
        <v>20500</v>
      </c>
      <c r="F841" s="142">
        <f t="shared" si="194"/>
        <v>20500</v>
      </c>
      <c r="G841" s="142">
        <f t="shared" si="194"/>
        <v>20500</v>
      </c>
      <c r="H841" s="142">
        <f t="shared" si="194"/>
        <v>20500</v>
      </c>
    </row>
    <row r="842" spans="1:8" ht="13.2" x14ac:dyDescent="0.25">
      <c r="A842" s="143" t="s">
        <v>120</v>
      </c>
      <c r="B842" s="143"/>
      <c r="C842" s="143"/>
      <c r="D842" s="144">
        <f t="shared" si="194"/>
        <v>19600</v>
      </c>
      <c r="E842" s="144">
        <f t="shared" si="194"/>
        <v>20500</v>
      </c>
      <c r="F842" s="144">
        <f t="shared" si="194"/>
        <v>20500</v>
      </c>
      <c r="G842" s="144">
        <f t="shared" si="194"/>
        <v>20500</v>
      </c>
      <c r="H842" s="144">
        <f t="shared" si="194"/>
        <v>20500</v>
      </c>
    </row>
    <row r="843" spans="1:8" ht="13.2" x14ac:dyDescent="0.25">
      <c r="A843" s="145" t="s">
        <v>380</v>
      </c>
      <c r="B843" s="145"/>
      <c r="C843" s="145"/>
      <c r="D843" s="146">
        <f t="shared" si="194"/>
        <v>19600</v>
      </c>
      <c r="E843" s="146">
        <f t="shared" si="194"/>
        <v>20500</v>
      </c>
      <c r="F843" s="146">
        <f t="shared" si="194"/>
        <v>20500</v>
      </c>
      <c r="G843" s="146">
        <f t="shared" si="194"/>
        <v>20500</v>
      </c>
      <c r="H843" s="146">
        <f t="shared" si="194"/>
        <v>20500</v>
      </c>
    </row>
    <row r="844" spans="1:8" ht="13.2" x14ac:dyDescent="0.25">
      <c r="A844" s="147" t="s">
        <v>10</v>
      </c>
      <c r="B844" s="147">
        <v>21</v>
      </c>
      <c r="C844" s="147" t="s">
        <v>11</v>
      </c>
      <c r="D844" s="125">
        <f t="shared" si="194"/>
        <v>19600</v>
      </c>
      <c r="E844" s="125">
        <f t="shared" si="194"/>
        <v>20500</v>
      </c>
      <c r="F844" s="125">
        <f t="shared" si="194"/>
        <v>20500</v>
      </c>
      <c r="G844" s="125">
        <f t="shared" si="194"/>
        <v>20500</v>
      </c>
      <c r="H844" s="125">
        <f t="shared" si="194"/>
        <v>20500</v>
      </c>
    </row>
    <row r="845" spans="1:8" s="3" customFormat="1" ht="13.2" x14ac:dyDescent="0.25">
      <c r="A845" s="3" t="s">
        <v>15</v>
      </c>
      <c r="B845" s="3">
        <v>21</v>
      </c>
      <c r="C845" s="3" t="s">
        <v>16</v>
      </c>
      <c r="D845" s="4">
        <v>19600</v>
      </c>
      <c r="E845" s="4">
        <v>20500</v>
      </c>
      <c r="F845" s="4">
        <v>20500</v>
      </c>
      <c r="G845" s="4">
        <v>20500</v>
      </c>
      <c r="H845" s="4">
        <v>20500</v>
      </c>
    </row>
    <row r="846" spans="1:8" ht="13.2" hidden="1" x14ac:dyDescent="0.25">
      <c r="A846" s="69" t="s">
        <v>121</v>
      </c>
      <c r="B846" s="69"/>
      <c r="C846" s="141"/>
      <c r="D846" s="142">
        <f t="shared" ref="D846:H851" si="195">D847</f>
        <v>0</v>
      </c>
      <c r="E846" s="142">
        <f t="shared" si="195"/>
        <v>0</v>
      </c>
      <c r="F846" s="142">
        <f t="shared" si="195"/>
        <v>0</v>
      </c>
      <c r="G846" s="142">
        <f t="shared" si="195"/>
        <v>0</v>
      </c>
      <c r="H846" s="142">
        <f t="shared" si="195"/>
        <v>0</v>
      </c>
    </row>
    <row r="847" spans="1:8" ht="13.2" hidden="1" x14ac:dyDescent="0.25">
      <c r="A847" s="143" t="s">
        <v>120</v>
      </c>
      <c r="B847" s="143"/>
      <c r="C847" s="143"/>
      <c r="D847" s="144">
        <f t="shared" si="195"/>
        <v>0</v>
      </c>
      <c r="E847" s="144">
        <f t="shared" si="195"/>
        <v>0</v>
      </c>
      <c r="F847" s="144">
        <f t="shared" si="195"/>
        <v>0</v>
      </c>
      <c r="G847" s="144">
        <f t="shared" si="195"/>
        <v>0</v>
      </c>
      <c r="H847" s="144">
        <f t="shared" si="195"/>
        <v>0</v>
      </c>
    </row>
    <row r="848" spans="1:8" ht="13.2" hidden="1" x14ac:dyDescent="0.25">
      <c r="A848" s="145" t="s">
        <v>9</v>
      </c>
      <c r="B848" s="145"/>
      <c r="C848" s="145"/>
      <c r="D848" s="146">
        <f>D849+D851</f>
        <v>0</v>
      </c>
      <c r="E848" s="146">
        <f>E849+E851</f>
        <v>0</v>
      </c>
      <c r="F848" s="146">
        <f>F849+F851</f>
        <v>0</v>
      </c>
      <c r="G848" s="146">
        <f>G849+G851</f>
        <v>0</v>
      </c>
      <c r="H848" s="146">
        <f>H849+H851</f>
        <v>0</v>
      </c>
    </row>
    <row r="849" spans="1:8" ht="13.2" hidden="1" x14ac:dyDescent="0.25">
      <c r="A849" s="148">
        <v>3</v>
      </c>
      <c r="B849" s="147">
        <v>11</v>
      </c>
      <c r="C849" s="147" t="s">
        <v>11</v>
      </c>
      <c r="D849" s="138">
        <f t="shared" si="195"/>
        <v>0</v>
      </c>
      <c r="E849" s="138">
        <f t="shared" si="195"/>
        <v>0</v>
      </c>
      <c r="F849" s="138">
        <f t="shared" si="195"/>
        <v>0</v>
      </c>
      <c r="G849" s="138">
        <f t="shared" si="195"/>
        <v>0</v>
      </c>
      <c r="H849" s="138">
        <f t="shared" si="195"/>
        <v>0</v>
      </c>
    </row>
    <row r="850" spans="1:8" s="3" customFormat="1" ht="13.2" hidden="1" x14ac:dyDescent="0.25">
      <c r="A850" s="5">
        <v>32</v>
      </c>
      <c r="B850" s="3">
        <v>11</v>
      </c>
      <c r="C850" s="3" t="s">
        <v>13</v>
      </c>
      <c r="D850" s="7">
        <v>0</v>
      </c>
      <c r="E850" s="7">
        <v>0</v>
      </c>
      <c r="F850" s="7">
        <v>0</v>
      </c>
      <c r="G850" s="7"/>
      <c r="H850" s="7"/>
    </row>
    <row r="851" spans="1:8" ht="13.2" hidden="1" x14ac:dyDescent="0.25">
      <c r="A851" s="147" t="s">
        <v>29</v>
      </c>
      <c r="B851" s="147">
        <v>11</v>
      </c>
      <c r="C851" s="147" t="s">
        <v>30</v>
      </c>
      <c r="D851" s="138">
        <f t="shared" si="195"/>
        <v>0</v>
      </c>
      <c r="E851" s="138">
        <f t="shared" si="195"/>
        <v>0</v>
      </c>
      <c r="F851" s="138">
        <f t="shared" si="195"/>
        <v>0</v>
      </c>
      <c r="G851" s="138">
        <f t="shared" si="195"/>
        <v>0</v>
      </c>
      <c r="H851" s="138">
        <f t="shared" si="195"/>
        <v>0</v>
      </c>
    </row>
    <row r="852" spans="1:8" s="3" customFormat="1" ht="13.2" hidden="1" x14ac:dyDescent="0.25">
      <c r="A852" s="3" t="s">
        <v>31</v>
      </c>
      <c r="B852" s="3">
        <v>11</v>
      </c>
      <c r="C852" s="3" t="s">
        <v>32</v>
      </c>
      <c r="D852" s="7">
        <v>0</v>
      </c>
      <c r="E852" s="7">
        <v>0</v>
      </c>
      <c r="F852" s="7">
        <v>0</v>
      </c>
      <c r="G852" s="7"/>
      <c r="H852" s="7"/>
    </row>
    <row r="853" spans="1:8" ht="13.2" x14ac:dyDescent="0.25">
      <c r="A853" s="149" t="s">
        <v>122</v>
      </c>
      <c r="B853" s="149"/>
      <c r="C853" s="139"/>
      <c r="D853" s="140">
        <f>D854+D859</f>
        <v>9650</v>
      </c>
      <c r="E853" s="140">
        <f>E854+E859</f>
        <v>10650</v>
      </c>
      <c r="F853" s="140">
        <f>F854+F859</f>
        <v>10650</v>
      </c>
      <c r="G853" s="140">
        <f>G854+G859</f>
        <v>12650</v>
      </c>
      <c r="H853" s="140">
        <f>H854+H859</f>
        <v>12650</v>
      </c>
    </row>
    <row r="854" spans="1:8" ht="13.2" x14ac:dyDescent="0.25">
      <c r="A854" s="69" t="s">
        <v>123</v>
      </c>
      <c r="B854" s="69"/>
      <c r="C854" s="141"/>
      <c r="D854" s="142">
        <f t="shared" ref="D854:H864" si="196">D855</f>
        <v>4650</v>
      </c>
      <c r="E854" s="142">
        <f t="shared" si="196"/>
        <v>5650</v>
      </c>
      <c r="F854" s="142">
        <f t="shared" si="196"/>
        <v>5650</v>
      </c>
      <c r="G854" s="142">
        <f t="shared" si="196"/>
        <v>5650</v>
      </c>
      <c r="H854" s="142">
        <f t="shared" si="196"/>
        <v>5650</v>
      </c>
    </row>
    <row r="855" spans="1:8" ht="13.2" x14ac:dyDescent="0.25">
      <c r="A855" s="143" t="s">
        <v>65</v>
      </c>
      <c r="B855" s="143"/>
      <c r="C855" s="143"/>
      <c r="D855" s="144">
        <f t="shared" si="196"/>
        <v>4650</v>
      </c>
      <c r="E855" s="144">
        <f t="shared" si="196"/>
        <v>5650</v>
      </c>
      <c r="F855" s="144">
        <f t="shared" si="196"/>
        <v>5650</v>
      </c>
      <c r="G855" s="144">
        <f t="shared" si="196"/>
        <v>5650</v>
      </c>
      <c r="H855" s="144">
        <f t="shared" si="196"/>
        <v>5650</v>
      </c>
    </row>
    <row r="856" spans="1:8" ht="13.2" x14ac:dyDescent="0.25">
      <c r="A856" s="145" t="s">
        <v>9</v>
      </c>
      <c r="B856" s="145"/>
      <c r="C856" s="145"/>
      <c r="D856" s="146">
        <f t="shared" si="196"/>
        <v>4650</v>
      </c>
      <c r="E856" s="146">
        <f t="shared" si="196"/>
        <v>5650</v>
      </c>
      <c r="F856" s="146">
        <f t="shared" si="196"/>
        <v>5650</v>
      </c>
      <c r="G856" s="146">
        <f t="shared" si="196"/>
        <v>5650</v>
      </c>
      <c r="H856" s="146">
        <f t="shared" si="196"/>
        <v>5650</v>
      </c>
    </row>
    <row r="857" spans="1:8" ht="13.2" x14ac:dyDescent="0.25">
      <c r="A857" s="147" t="s">
        <v>10</v>
      </c>
      <c r="B857" s="147">
        <v>11</v>
      </c>
      <c r="C857" s="147" t="s">
        <v>11</v>
      </c>
      <c r="D857" s="125">
        <f t="shared" si="196"/>
        <v>4650</v>
      </c>
      <c r="E857" s="125">
        <f t="shared" si="196"/>
        <v>5650</v>
      </c>
      <c r="F857" s="125">
        <f t="shared" si="196"/>
        <v>5650</v>
      </c>
      <c r="G857" s="125">
        <f t="shared" si="196"/>
        <v>5650</v>
      </c>
      <c r="H857" s="125">
        <f t="shared" si="196"/>
        <v>5650</v>
      </c>
    </row>
    <row r="858" spans="1:8" ht="13.2" x14ac:dyDescent="0.25">
      <c r="A858" s="3" t="s">
        <v>15</v>
      </c>
      <c r="B858" s="3">
        <v>11</v>
      </c>
      <c r="C858" s="3" t="s">
        <v>16</v>
      </c>
      <c r="D858" s="4">
        <v>4650</v>
      </c>
      <c r="E858" s="4">
        <v>5650</v>
      </c>
      <c r="F858" s="4">
        <v>5650</v>
      </c>
      <c r="G858" s="4">
        <v>5650</v>
      </c>
      <c r="H858" s="4">
        <v>5650</v>
      </c>
    </row>
    <row r="859" spans="1:8" ht="13.2" x14ac:dyDescent="0.25">
      <c r="A859" s="69" t="s">
        <v>124</v>
      </c>
      <c r="B859" s="69"/>
      <c r="C859" s="141"/>
      <c r="D859" s="142">
        <f>D860</f>
        <v>5000</v>
      </c>
      <c r="E859" s="142">
        <f>E860</f>
        <v>5000</v>
      </c>
      <c r="F859" s="142">
        <f>F860</f>
        <v>5000</v>
      </c>
      <c r="G859" s="142">
        <f>G860</f>
        <v>7000</v>
      </c>
      <c r="H859" s="142">
        <f>H860</f>
        <v>7000</v>
      </c>
    </row>
    <row r="860" spans="1:8" ht="13.2" x14ac:dyDescent="0.25">
      <c r="A860" s="143" t="s">
        <v>65</v>
      </c>
      <c r="B860" s="143"/>
      <c r="C860" s="143"/>
      <c r="D860" s="144">
        <f t="shared" si="196"/>
        <v>5000</v>
      </c>
      <c r="E860" s="144">
        <f t="shared" si="196"/>
        <v>5000</v>
      </c>
      <c r="F860" s="144">
        <f t="shared" si="196"/>
        <v>5000</v>
      </c>
      <c r="G860" s="144">
        <f t="shared" si="196"/>
        <v>7000</v>
      </c>
      <c r="H860" s="144">
        <f t="shared" si="196"/>
        <v>7000</v>
      </c>
    </row>
    <row r="861" spans="1:8" ht="13.2" x14ac:dyDescent="0.25">
      <c r="A861" s="145" t="s">
        <v>9</v>
      </c>
      <c r="B861" s="145"/>
      <c r="C861" s="145"/>
      <c r="D861" s="146">
        <f>D862+D864</f>
        <v>5000</v>
      </c>
      <c r="E861" s="146">
        <f>E862+E864</f>
        <v>5000</v>
      </c>
      <c r="F861" s="146">
        <f>F862+F864</f>
        <v>5000</v>
      </c>
      <c r="G861" s="146">
        <f>G862+G864</f>
        <v>7000</v>
      </c>
      <c r="H861" s="146">
        <f>H862+H864</f>
        <v>7000</v>
      </c>
    </row>
    <row r="862" spans="1:8" ht="13.2" x14ac:dyDescent="0.25">
      <c r="A862" s="147" t="s">
        <v>10</v>
      </c>
      <c r="B862" s="147">
        <v>11</v>
      </c>
      <c r="C862" s="147" t="s">
        <v>11</v>
      </c>
      <c r="D862" s="125">
        <f t="shared" si="196"/>
        <v>5000</v>
      </c>
      <c r="E862" s="125">
        <f t="shared" si="196"/>
        <v>4000</v>
      </c>
      <c r="F862" s="125">
        <f t="shared" si="196"/>
        <v>4000</v>
      </c>
      <c r="G862" s="125">
        <f t="shared" si="196"/>
        <v>5000</v>
      </c>
      <c r="H862" s="125">
        <f t="shared" si="196"/>
        <v>5000</v>
      </c>
    </row>
    <row r="863" spans="1:8" ht="13.2" x14ac:dyDescent="0.25">
      <c r="A863" s="5">
        <v>32</v>
      </c>
      <c r="B863" s="3">
        <v>11</v>
      </c>
      <c r="C863" s="3" t="s">
        <v>13</v>
      </c>
      <c r="D863" s="7">
        <v>5000</v>
      </c>
      <c r="E863" s="7">
        <v>4000</v>
      </c>
      <c r="F863" s="7">
        <v>4000</v>
      </c>
      <c r="G863" s="7">
        <v>5000</v>
      </c>
      <c r="H863" s="7">
        <v>5000</v>
      </c>
    </row>
    <row r="864" spans="1:8" ht="13.2" x14ac:dyDescent="0.25">
      <c r="A864" s="147" t="s">
        <v>29</v>
      </c>
      <c r="B864" s="147">
        <v>11</v>
      </c>
      <c r="C864" s="147" t="s">
        <v>30</v>
      </c>
      <c r="D864" s="125">
        <f t="shared" si="196"/>
        <v>0</v>
      </c>
      <c r="E864" s="125">
        <f t="shared" si="196"/>
        <v>1000</v>
      </c>
      <c r="F864" s="125">
        <f t="shared" si="196"/>
        <v>1000</v>
      </c>
      <c r="G864" s="125">
        <f t="shared" si="196"/>
        <v>2000</v>
      </c>
      <c r="H864" s="125">
        <f t="shared" si="196"/>
        <v>2000</v>
      </c>
    </row>
    <row r="865" spans="1:8" ht="13.2" x14ac:dyDescent="0.25">
      <c r="A865" s="3" t="s">
        <v>31</v>
      </c>
      <c r="B865" s="3">
        <v>11</v>
      </c>
      <c r="C865" s="3" t="s">
        <v>32</v>
      </c>
      <c r="D865" s="4"/>
      <c r="E865" s="4">
        <v>1000</v>
      </c>
      <c r="F865" s="4">
        <v>1000</v>
      </c>
      <c r="G865" s="4">
        <v>2000</v>
      </c>
      <c r="H865" s="4">
        <v>2000</v>
      </c>
    </row>
    <row r="866" spans="1:8" ht="13.2" x14ac:dyDescent="0.25">
      <c r="A866" s="149" t="s">
        <v>125</v>
      </c>
      <c r="B866" s="149"/>
      <c r="C866" s="139"/>
      <c r="D866" s="140">
        <f>D867+D872+D877+D882</f>
        <v>21790</v>
      </c>
      <c r="E866" s="140">
        <f>E867+E872+E877+E882</f>
        <v>21760</v>
      </c>
      <c r="F866" s="140">
        <f>F867+F872+F877+F882</f>
        <v>21760</v>
      </c>
      <c r="G866" s="140">
        <f>G867+G872+G877+G882</f>
        <v>7890</v>
      </c>
      <c r="H866" s="140">
        <f>H867+H872+H877+H882</f>
        <v>7890</v>
      </c>
    </row>
    <row r="867" spans="1:8" ht="13.2" x14ac:dyDescent="0.25">
      <c r="A867" s="69" t="s">
        <v>126</v>
      </c>
      <c r="B867" s="69"/>
      <c r="C867" s="141"/>
      <c r="D867" s="142">
        <f t="shared" ref="D867:H870" si="197">D868</f>
        <v>15000</v>
      </c>
      <c r="E867" s="142">
        <f t="shared" si="197"/>
        <v>15000</v>
      </c>
      <c r="F867" s="142">
        <f t="shared" si="197"/>
        <v>15000</v>
      </c>
      <c r="G867" s="142">
        <f t="shared" si="197"/>
        <v>1000</v>
      </c>
      <c r="H867" s="142">
        <f t="shared" si="197"/>
        <v>1000</v>
      </c>
    </row>
    <row r="868" spans="1:8" ht="13.2" x14ac:dyDescent="0.25">
      <c r="A868" s="143" t="s">
        <v>127</v>
      </c>
      <c r="B868" s="143"/>
      <c r="C868" s="143"/>
      <c r="D868" s="144">
        <f t="shared" si="197"/>
        <v>15000</v>
      </c>
      <c r="E868" s="144">
        <f t="shared" si="197"/>
        <v>15000</v>
      </c>
      <c r="F868" s="144">
        <f t="shared" si="197"/>
        <v>15000</v>
      </c>
      <c r="G868" s="144">
        <f t="shared" si="197"/>
        <v>1000</v>
      </c>
      <c r="H868" s="144">
        <f t="shared" si="197"/>
        <v>1000</v>
      </c>
    </row>
    <row r="869" spans="1:8" ht="13.2" x14ac:dyDescent="0.25">
      <c r="A869" s="145" t="s">
        <v>9</v>
      </c>
      <c r="B869" s="145"/>
      <c r="C869" s="145"/>
      <c r="D869" s="146">
        <f t="shared" si="197"/>
        <v>15000</v>
      </c>
      <c r="E869" s="146">
        <f t="shared" si="197"/>
        <v>15000</v>
      </c>
      <c r="F869" s="146">
        <f t="shared" si="197"/>
        <v>15000</v>
      </c>
      <c r="G869" s="146">
        <f t="shared" si="197"/>
        <v>1000</v>
      </c>
      <c r="H869" s="146">
        <f t="shared" si="197"/>
        <v>1000</v>
      </c>
    </row>
    <row r="870" spans="1:8" ht="13.2" x14ac:dyDescent="0.25">
      <c r="A870" s="147" t="s">
        <v>10</v>
      </c>
      <c r="B870" s="147">
        <v>11</v>
      </c>
      <c r="C870" s="147" t="s">
        <v>11</v>
      </c>
      <c r="D870" s="125">
        <f t="shared" si="197"/>
        <v>15000</v>
      </c>
      <c r="E870" s="125">
        <f t="shared" si="197"/>
        <v>15000</v>
      </c>
      <c r="F870" s="125">
        <f t="shared" si="197"/>
        <v>15000</v>
      </c>
      <c r="G870" s="125">
        <f t="shared" si="197"/>
        <v>1000</v>
      </c>
      <c r="H870" s="125">
        <f t="shared" si="197"/>
        <v>1000</v>
      </c>
    </row>
    <row r="871" spans="1:8" s="3" customFormat="1" ht="13.2" x14ac:dyDescent="0.25">
      <c r="A871" s="3" t="s">
        <v>15</v>
      </c>
      <c r="B871" s="3">
        <v>11</v>
      </c>
      <c r="C871" s="3" t="s">
        <v>16</v>
      </c>
      <c r="D871" s="4">
        <v>15000</v>
      </c>
      <c r="E871" s="4">
        <v>15000</v>
      </c>
      <c r="F871" s="4">
        <v>15000</v>
      </c>
      <c r="G871" s="4">
        <v>1000</v>
      </c>
      <c r="H871" s="4">
        <v>1000</v>
      </c>
    </row>
    <row r="872" spans="1:8" ht="13.2" x14ac:dyDescent="0.25">
      <c r="A872" s="69" t="s">
        <v>128</v>
      </c>
      <c r="B872" s="69"/>
      <c r="C872" s="141"/>
      <c r="D872" s="142">
        <f t="shared" ref="D872:H875" si="198">D873</f>
        <v>2090</v>
      </c>
      <c r="E872" s="142">
        <f t="shared" si="198"/>
        <v>1960</v>
      </c>
      <c r="F872" s="142">
        <f t="shared" si="198"/>
        <v>1960</v>
      </c>
      <c r="G872" s="142">
        <f t="shared" si="198"/>
        <v>2090</v>
      </c>
      <c r="H872" s="142">
        <f t="shared" si="198"/>
        <v>2090</v>
      </c>
    </row>
    <row r="873" spans="1:8" ht="13.2" x14ac:dyDescent="0.25">
      <c r="A873" s="117" t="s">
        <v>129</v>
      </c>
      <c r="B873" s="117"/>
      <c r="C873" s="143"/>
      <c r="D873" s="144">
        <f t="shared" si="198"/>
        <v>2090</v>
      </c>
      <c r="E873" s="144">
        <f t="shared" si="198"/>
        <v>1960</v>
      </c>
      <c r="F873" s="144">
        <f t="shared" si="198"/>
        <v>1960</v>
      </c>
      <c r="G873" s="144">
        <f t="shared" si="198"/>
        <v>2090</v>
      </c>
      <c r="H873" s="144">
        <f t="shared" si="198"/>
        <v>2090</v>
      </c>
    </row>
    <row r="874" spans="1:8" ht="13.2" x14ac:dyDescent="0.25">
      <c r="A874" s="145" t="s">
        <v>9</v>
      </c>
      <c r="B874" s="145"/>
      <c r="C874" s="145"/>
      <c r="D874" s="146">
        <f t="shared" si="198"/>
        <v>2090</v>
      </c>
      <c r="E874" s="146">
        <f t="shared" si="198"/>
        <v>1960</v>
      </c>
      <c r="F874" s="146">
        <f t="shared" si="198"/>
        <v>1960</v>
      </c>
      <c r="G874" s="146">
        <f t="shared" si="198"/>
        <v>2090</v>
      </c>
      <c r="H874" s="146">
        <f t="shared" si="198"/>
        <v>2090</v>
      </c>
    </row>
    <row r="875" spans="1:8" ht="13.2" x14ac:dyDescent="0.25">
      <c r="A875" s="147" t="s">
        <v>10</v>
      </c>
      <c r="B875" s="147">
        <v>11</v>
      </c>
      <c r="C875" s="147" t="s">
        <v>11</v>
      </c>
      <c r="D875" s="125">
        <f t="shared" si="198"/>
        <v>2090</v>
      </c>
      <c r="E875" s="125">
        <f t="shared" si="198"/>
        <v>1960</v>
      </c>
      <c r="F875" s="125">
        <f t="shared" si="198"/>
        <v>1960</v>
      </c>
      <c r="G875" s="125">
        <f t="shared" si="198"/>
        <v>2090</v>
      </c>
      <c r="H875" s="125">
        <f t="shared" si="198"/>
        <v>2090</v>
      </c>
    </row>
    <row r="876" spans="1:8" s="3" customFormat="1" ht="13.2" x14ac:dyDescent="0.25">
      <c r="A876" s="3" t="s">
        <v>15</v>
      </c>
      <c r="B876" s="3">
        <v>11</v>
      </c>
      <c r="C876" s="3" t="s">
        <v>16</v>
      </c>
      <c r="D876" s="4">
        <v>2090</v>
      </c>
      <c r="E876" s="4">
        <v>1960</v>
      </c>
      <c r="F876" s="4">
        <v>1960</v>
      </c>
      <c r="G876" s="4">
        <v>2090</v>
      </c>
      <c r="H876" s="4">
        <v>2090</v>
      </c>
    </row>
    <row r="877" spans="1:8" ht="13.2" x14ac:dyDescent="0.25">
      <c r="A877" s="69" t="s">
        <v>130</v>
      </c>
      <c r="B877" s="69"/>
      <c r="C877" s="141"/>
      <c r="D877" s="142">
        <f t="shared" ref="D877:H880" si="199">D878</f>
        <v>4700</v>
      </c>
      <c r="E877" s="142">
        <f t="shared" si="199"/>
        <v>4800</v>
      </c>
      <c r="F877" s="142">
        <f t="shared" si="199"/>
        <v>4800</v>
      </c>
      <c r="G877" s="142">
        <f t="shared" si="199"/>
        <v>4800</v>
      </c>
      <c r="H877" s="142">
        <f t="shared" si="199"/>
        <v>4800</v>
      </c>
    </row>
    <row r="878" spans="1:8" ht="13.2" x14ac:dyDescent="0.25">
      <c r="A878" s="117" t="s">
        <v>129</v>
      </c>
      <c r="B878" s="117"/>
      <c r="C878" s="143"/>
      <c r="D878" s="144">
        <f t="shared" si="199"/>
        <v>4700</v>
      </c>
      <c r="E878" s="144">
        <f t="shared" si="199"/>
        <v>4800</v>
      </c>
      <c r="F878" s="144">
        <f t="shared" si="199"/>
        <v>4800</v>
      </c>
      <c r="G878" s="144">
        <f t="shared" si="199"/>
        <v>4800</v>
      </c>
      <c r="H878" s="144">
        <f t="shared" si="199"/>
        <v>4800</v>
      </c>
    </row>
    <row r="879" spans="1:8" ht="13.2" x14ac:dyDescent="0.25">
      <c r="A879" s="145" t="s">
        <v>9</v>
      </c>
      <c r="B879" s="145"/>
      <c r="C879" s="145"/>
      <c r="D879" s="146">
        <f t="shared" si="199"/>
        <v>4700</v>
      </c>
      <c r="E879" s="146">
        <f t="shared" si="199"/>
        <v>4800</v>
      </c>
      <c r="F879" s="146">
        <f t="shared" si="199"/>
        <v>4800</v>
      </c>
      <c r="G879" s="146">
        <f t="shared" si="199"/>
        <v>4800</v>
      </c>
      <c r="H879" s="146">
        <f t="shared" si="199"/>
        <v>4800</v>
      </c>
    </row>
    <row r="880" spans="1:8" ht="13.2" x14ac:dyDescent="0.25">
      <c r="A880" s="147" t="s">
        <v>10</v>
      </c>
      <c r="B880" s="147">
        <v>11</v>
      </c>
      <c r="C880" s="147" t="s">
        <v>11</v>
      </c>
      <c r="D880" s="125">
        <f t="shared" si="199"/>
        <v>4700</v>
      </c>
      <c r="E880" s="125">
        <f t="shared" si="199"/>
        <v>4800</v>
      </c>
      <c r="F880" s="125">
        <f t="shared" si="199"/>
        <v>4800</v>
      </c>
      <c r="G880" s="125">
        <f t="shared" si="199"/>
        <v>4800</v>
      </c>
      <c r="H880" s="125">
        <f t="shared" si="199"/>
        <v>4800</v>
      </c>
    </row>
    <row r="881" spans="1:8" s="3" customFormat="1" ht="13.2" x14ac:dyDescent="0.25">
      <c r="A881" s="3" t="s">
        <v>15</v>
      </c>
      <c r="B881" s="3">
        <v>11</v>
      </c>
      <c r="C881" s="3" t="s">
        <v>16</v>
      </c>
      <c r="D881" s="4">
        <v>4700</v>
      </c>
      <c r="E881" s="4">
        <v>4800</v>
      </c>
      <c r="F881" s="4">
        <v>4800</v>
      </c>
      <c r="G881" s="4">
        <v>4800</v>
      </c>
      <c r="H881" s="4">
        <v>4800</v>
      </c>
    </row>
    <row r="882" spans="1:8" s="3" customFormat="1" ht="13.2" hidden="1" x14ac:dyDescent="0.25">
      <c r="A882" s="69" t="s">
        <v>131</v>
      </c>
      <c r="B882" s="69"/>
      <c r="C882" s="141"/>
      <c r="D882" s="142">
        <f t="shared" ref="D882:H885" si="200">D883</f>
        <v>0</v>
      </c>
      <c r="E882" s="142">
        <f t="shared" si="200"/>
        <v>0</v>
      </c>
      <c r="F882" s="142">
        <f t="shared" si="200"/>
        <v>0</v>
      </c>
      <c r="G882" s="142">
        <f t="shared" si="200"/>
        <v>0</v>
      </c>
      <c r="H882" s="142">
        <f t="shared" si="200"/>
        <v>0</v>
      </c>
    </row>
    <row r="883" spans="1:8" s="3" customFormat="1" ht="13.2" hidden="1" x14ac:dyDescent="0.25">
      <c r="A883" s="117" t="s">
        <v>129</v>
      </c>
      <c r="B883" s="117"/>
      <c r="C883" s="143"/>
      <c r="D883" s="144">
        <f t="shared" si="200"/>
        <v>0</v>
      </c>
      <c r="E883" s="144">
        <f t="shared" si="200"/>
        <v>0</v>
      </c>
      <c r="F883" s="144">
        <f t="shared" si="200"/>
        <v>0</v>
      </c>
      <c r="G883" s="144">
        <f t="shared" si="200"/>
        <v>0</v>
      </c>
      <c r="H883" s="144">
        <f t="shared" si="200"/>
        <v>0</v>
      </c>
    </row>
    <row r="884" spans="1:8" s="3" customFormat="1" ht="13.2" hidden="1" x14ac:dyDescent="0.25">
      <c r="A884" s="145" t="s">
        <v>9</v>
      </c>
      <c r="B884" s="145"/>
      <c r="C884" s="145"/>
      <c r="D884" s="146">
        <f t="shared" si="200"/>
        <v>0</v>
      </c>
      <c r="E884" s="146">
        <f t="shared" si="200"/>
        <v>0</v>
      </c>
      <c r="F884" s="146">
        <f t="shared" si="200"/>
        <v>0</v>
      </c>
      <c r="G884" s="146">
        <f t="shared" si="200"/>
        <v>0</v>
      </c>
      <c r="H884" s="146">
        <f t="shared" si="200"/>
        <v>0</v>
      </c>
    </row>
    <row r="885" spans="1:8" s="3" customFormat="1" ht="13.2" hidden="1" x14ac:dyDescent="0.25">
      <c r="A885" s="147" t="s">
        <v>10</v>
      </c>
      <c r="B885" s="147">
        <v>11</v>
      </c>
      <c r="C885" s="147" t="s">
        <v>11</v>
      </c>
      <c r="D885" s="125">
        <f t="shared" si="200"/>
        <v>0</v>
      </c>
      <c r="E885" s="125">
        <f t="shared" si="200"/>
        <v>0</v>
      </c>
      <c r="F885" s="125">
        <f t="shared" si="200"/>
        <v>0</v>
      </c>
      <c r="G885" s="125">
        <f t="shared" si="200"/>
        <v>0</v>
      </c>
      <c r="H885" s="125">
        <f t="shared" si="200"/>
        <v>0</v>
      </c>
    </row>
    <row r="886" spans="1:8" s="3" customFormat="1" ht="13.2" hidden="1" x14ac:dyDescent="0.25">
      <c r="A886" s="3" t="s">
        <v>15</v>
      </c>
      <c r="B886" s="3">
        <v>11</v>
      </c>
      <c r="C886" s="3" t="s">
        <v>16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</row>
    <row r="887" spans="1:8" s="3" customFormat="1" ht="13.2" hidden="1" x14ac:dyDescent="0.25">
      <c r="D887" s="7"/>
      <c r="E887" s="7"/>
      <c r="F887" s="7"/>
      <c r="G887" s="7"/>
      <c r="H887" s="7"/>
    </row>
    <row r="888" spans="1:8" ht="13.2" x14ac:dyDescent="0.25">
      <c r="A888" s="149" t="s">
        <v>132</v>
      </c>
      <c r="B888" s="149"/>
      <c r="C888" s="139"/>
      <c r="D888" s="140">
        <f t="shared" ref="D888:H892" si="201">D889</f>
        <v>0</v>
      </c>
      <c r="E888" s="140">
        <f t="shared" si="201"/>
        <v>1000</v>
      </c>
      <c r="F888" s="140">
        <f t="shared" si="201"/>
        <v>1000</v>
      </c>
      <c r="G888" s="140">
        <f t="shared" si="201"/>
        <v>1500</v>
      </c>
      <c r="H888" s="140">
        <f t="shared" si="201"/>
        <v>1500</v>
      </c>
    </row>
    <row r="889" spans="1:8" ht="13.2" x14ac:dyDescent="0.25">
      <c r="A889" s="69" t="s">
        <v>133</v>
      </c>
      <c r="B889" s="69"/>
      <c r="C889" s="141"/>
      <c r="D889" s="142">
        <f t="shared" si="201"/>
        <v>0</v>
      </c>
      <c r="E889" s="142">
        <f t="shared" si="201"/>
        <v>1000</v>
      </c>
      <c r="F889" s="142">
        <f t="shared" si="201"/>
        <v>1000</v>
      </c>
      <c r="G889" s="142">
        <f t="shared" si="201"/>
        <v>1500</v>
      </c>
      <c r="H889" s="142">
        <f t="shared" si="201"/>
        <v>1500</v>
      </c>
    </row>
    <row r="890" spans="1:8" ht="13.2" x14ac:dyDescent="0.25">
      <c r="A890" s="143" t="s">
        <v>134</v>
      </c>
      <c r="B890" s="143"/>
      <c r="C890" s="143"/>
      <c r="D890" s="144">
        <f t="shared" si="201"/>
        <v>0</v>
      </c>
      <c r="E890" s="144">
        <f t="shared" si="201"/>
        <v>1000</v>
      </c>
      <c r="F890" s="144">
        <f t="shared" si="201"/>
        <v>1000</v>
      </c>
      <c r="G890" s="144">
        <f t="shared" si="201"/>
        <v>1500</v>
      </c>
      <c r="H890" s="144">
        <f t="shared" si="201"/>
        <v>1500</v>
      </c>
    </row>
    <row r="891" spans="1:8" ht="13.2" x14ac:dyDescent="0.25">
      <c r="A891" s="145" t="s">
        <v>9</v>
      </c>
      <c r="B891" s="145"/>
      <c r="C891" s="145"/>
      <c r="D891" s="146">
        <f t="shared" si="201"/>
        <v>0</v>
      </c>
      <c r="E891" s="146">
        <f t="shared" si="201"/>
        <v>1000</v>
      </c>
      <c r="F891" s="146">
        <f t="shared" si="201"/>
        <v>1000</v>
      </c>
      <c r="G891" s="146">
        <f t="shared" si="201"/>
        <v>1500</v>
      </c>
      <c r="H891" s="146">
        <f t="shared" si="201"/>
        <v>1500</v>
      </c>
    </row>
    <row r="892" spans="1:8" ht="13.2" x14ac:dyDescent="0.25">
      <c r="A892" s="147" t="s">
        <v>10</v>
      </c>
      <c r="B892" s="147">
        <v>11</v>
      </c>
      <c r="C892" s="147" t="s">
        <v>11</v>
      </c>
      <c r="D892" s="125">
        <f t="shared" si="201"/>
        <v>0</v>
      </c>
      <c r="E892" s="125">
        <f t="shared" si="201"/>
        <v>1000</v>
      </c>
      <c r="F892" s="125">
        <f t="shared" si="201"/>
        <v>1000</v>
      </c>
      <c r="G892" s="125">
        <f t="shared" si="201"/>
        <v>1500</v>
      </c>
      <c r="H892" s="125">
        <f t="shared" si="201"/>
        <v>1500</v>
      </c>
    </row>
    <row r="893" spans="1:8" s="3" customFormat="1" ht="13.2" x14ac:dyDescent="0.25">
      <c r="A893" s="3" t="s">
        <v>15</v>
      </c>
      <c r="B893" s="3">
        <v>11</v>
      </c>
      <c r="C893" s="3" t="s">
        <v>16</v>
      </c>
      <c r="D893" s="4">
        <v>0</v>
      </c>
      <c r="E893" s="4">
        <v>1000</v>
      </c>
      <c r="F893" s="4">
        <v>1000</v>
      </c>
      <c r="G893" s="4">
        <v>1500</v>
      </c>
      <c r="H893" s="4">
        <v>1500</v>
      </c>
    </row>
    <row r="894" spans="1:8" ht="13.2" x14ac:dyDescent="0.25">
      <c r="A894" s="149" t="s">
        <v>135</v>
      </c>
      <c r="B894" s="149"/>
      <c r="C894" s="139"/>
      <c r="D894" s="140">
        <f>D895+D900+D905+D910+D915+D920+D925+D930</f>
        <v>42600</v>
      </c>
      <c r="E894" s="140">
        <f>E895+E900+E905+E910+E915+E920+E925+E930</f>
        <v>53000</v>
      </c>
      <c r="F894" s="140">
        <f>F895+F900+F905+F910+F915+F920+F925+F930</f>
        <v>55000</v>
      </c>
      <c r="G894" s="140">
        <f>G895+G900+G905+G910+G915+G920+G925+G930</f>
        <v>50000</v>
      </c>
      <c r="H894" s="140">
        <f>H895+H900+H905+H910+H915+H920+H925+H930</f>
        <v>32000</v>
      </c>
    </row>
    <row r="895" spans="1:8" ht="13.2" x14ac:dyDescent="0.25">
      <c r="A895" s="69" t="s">
        <v>136</v>
      </c>
      <c r="B895" s="69"/>
      <c r="C895" s="141"/>
      <c r="D895" s="142">
        <f t="shared" ref="D895:H898" si="202">D896</f>
        <v>23000</v>
      </c>
      <c r="E895" s="142">
        <f t="shared" si="202"/>
        <v>13000</v>
      </c>
      <c r="F895" s="142">
        <f t="shared" si="202"/>
        <v>15000</v>
      </c>
      <c r="G895" s="142">
        <f t="shared" si="202"/>
        <v>15000</v>
      </c>
      <c r="H895" s="142">
        <f t="shared" si="202"/>
        <v>15000</v>
      </c>
    </row>
    <row r="896" spans="1:8" ht="12.75" customHeight="1" x14ac:dyDescent="0.25">
      <c r="A896" s="143" t="s">
        <v>137</v>
      </c>
      <c r="B896" s="143"/>
      <c r="C896" s="143"/>
      <c r="D896" s="144">
        <f t="shared" si="202"/>
        <v>23000</v>
      </c>
      <c r="E896" s="144">
        <f t="shared" si="202"/>
        <v>13000</v>
      </c>
      <c r="F896" s="144">
        <f t="shared" si="202"/>
        <v>15000</v>
      </c>
      <c r="G896" s="144">
        <f t="shared" si="202"/>
        <v>15000</v>
      </c>
      <c r="H896" s="144">
        <f t="shared" si="202"/>
        <v>15000</v>
      </c>
    </row>
    <row r="897" spans="1:8" ht="12.75" customHeight="1" x14ac:dyDescent="0.25">
      <c r="A897" s="145" t="s">
        <v>9</v>
      </c>
      <c r="B897" s="145"/>
      <c r="C897" s="145"/>
      <c r="D897" s="146">
        <f t="shared" si="202"/>
        <v>23000</v>
      </c>
      <c r="E897" s="146">
        <f t="shared" si="202"/>
        <v>13000</v>
      </c>
      <c r="F897" s="146">
        <f t="shared" si="202"/>
        <v>15000</v>
      </c>
      <c r="G897" s="146">
        <f t="shared" si="202"/>
        <v>15000</v>
      </c>
      <c r="H897" s="146">
        <f t="shared" si="202"/>
        <v>15000</v>
      </c>
    </row>
    <row r="898" spans="1:8" ht="12.75" customHeight="1" x14ac:dyDescent="0.25">
      <c r="A898" s="147" t="s">
        <v>10</v>
      </c>
      <c r="B898" s="147">
        <v>11</v>
      </c>
      <c r="C898" s="147" t="s">
        <v>11</v>
      </c>
      <c r="D898" s="125">
        <f t="shared" si="202"/>
        <v>23000</v>
      </c>
      <c r="E898" s="125">
        <f t="shared" si="202"/>
        <v>13000</v>
      </c>
      <c r="F898" s="125">
        <f t="shared" si="202"/>
        <v>15000</v>
      </c>
      <c r="G898" s="125">
        <f t="shared" si="202"/>
        <v>15000</v>
      </c>
      <c r="H898" s="125">
        <f t="shared" si="202"/>
        <v>15000</v>
      </c>
    </row>
    <row r="899" spans="1:8" s="3" customFormat="1" ht="12.75" customHeight="1" x14ac:dyDescent="0.25">
      <c r="A899" s="3" t="s">
        <v>138</v>
      </c>
      <c r="B899" s="3">
        <v>11</v>
      </c>
      <c r="C899" s="3" t="s">
        <v>139</v>
      </c>
      <c r="D899" s="4">
        <f>14000+9000</f>
        <v>23000</v>
      </c>
      <c r="E899" s="4">
        <v>13000</v>
      </c>
      <c r="F899" s="4">
        <v>15000</v>
      </c>
      <c r="G899" s="4">
        <v>15000</v>
      </c>
      <c r="H899" s="4">
        <v>15000</v>
      </c>
    </row>
    <row r="900" spans="1:8" ht="12.75" customHeight="1" x14ac:dyDescent="0.25">
      <c r="A900" s="69" t="s">
        <v>140</v>
      </c>
      <c r="B900" s="69"/>
      <c r="C900" s="141"/>
      <c r="D900" s="142">
        <f t="shared" ref="D900:H903" si="203">D901</f>
        <v>800</v>
      </c>
      <c r="E900" s="142">
        <f t="shared" si="203"/>
        <v>1000</v>
      </c>
      <c r="F900" s="142">
        <f t="shared" si="203"/>
        <v>1000</v>
      </c>
      <c r="G900" s="142">
        <f t="shared" si="203"/>
        <v>1000</v>
      </c>
      <c r="H900" s="142">
        <f t="shared" si="203"/>
        <v>1000</v>
      </c>
    </row>
    <row r="901" spans="1:8" ht="12.75" customHeight="1" x14ac:dyDescent="0.25">
      <c r="A901" s="143" t="s">
        <v>137</v>
      </c>
      <c r="B901" s="143"/>
      <c r="C901" s="143"/>
      <c r="D901" s="144">
        <f t="shared" si="203"/>
        <v>800</v>
      </c>
      <c r="E901" s="144">
        <f t="shared" si="203"/>
        <v>1000</v>
      </c>
      <c r="F901" s="144">
        <f t="shared" si="203"/>
        <v>1000</v>
      </c>
      <c r="G901" s="144">
        <f t="shared" si="203"/>
        <v>1000</v>
      </c>
      <c r="H901" s="144">
        <f t="shared" si="203"/>
        <v>1000</v>
      </c>
    </row>
    <row r="902" spans="1:8" ht="12.75" customHeight="1" x14ac:dyDescent="0.25">
      <c r="A902" s="145" t="s">
        <v>9</v>
      </c>
      <c r="B902" s="145"/>
      <c r="C902" s="145"/>
      <c r="D902" s="146">
        <f t="shared" si="203"/>
        <v>800</v>
      </c>
      <c r="E902" s="146">
        <f t="shared" si="203"/>
        <v>1000</v>
      </c>
      <c r="F902" s="146">
        <f t="shared" si="203"/>
        <v>1000</v>
      </c>
      <c r="G902" s="146">
        <f t="shared" si="203"/>
        <v>1000</v>
      </c>
      <c r="H902" s="146">
        <f t="shared" si="203"/>
        <v>1000</v>
      </c>
    </row>
    <row r="903" spans="1:8" ht="12.75" customHeight="1" x14ac:dyDescent="0.25">
      <c r="A903" s="147" t="s">
        <v>10</v>
      </c>
      <c r="B903" s="147">
        <v>11</v>
      </c>
      <c r="C903" s="147" t="s">
        <v>11</v>
      </c>
      <c r="D903" s="125">
        <f t="shared" si="203"/>
        <v>800</v>
      </c>
      <c r="E903" s="125">
        <f t="shared" si="203"/>
        <v>1000</v>
      </c>
      <c r="F903" s="125">
        <f t="shared" si="203"/>
        <v>1000</v>
      </c>
      <c r="G903" s="125">
        <f t="shared" si="203"/>
        <v>1000</v>
      </c>
      <c r="H903" s="125">
        <f t="shared" si="203"/>
        <v>1000</v>
      </c>
    </row>
    <row r="904" spans="1:8" s="3" customFormat="1" ht="12.75" customHeight="1" x14ac:dyDescent="0.25">
      <c r="A904" s="3" t="s">
        <v>138</v>
      </c>
      <c r="B904" s="3">
        <v>11</v>
      </c>
      <c r="C904" s="3" t="s">
        <v>139</v>
      </c>
      <c r="D904" s="4">
        <v>800</v>
      </c>
      <c r="E904" s="4">
        <v>1000</v>
      </c>
      <c r="F904" s="4">
        <v>1000</v>
      </c>
      <c r="G904" s="4">
        <v>1000</v>
      </c>
      <c r="H904" s="4">
        <v>1000</v>
      </c>
    </row>
    <row r="905" spans="1:8" ht="12.75" customHeight="1" x14ac:dyDescent="0.25">
      <c r="A905" s="69" t="s">
        <v>141</v>
      </c>
      <c r="B905" s="69"/>
      <c r="C905" s="141"/>
      <c r="D905" s="142">
        <f t="shared" ref="D905:H908" si="204">D906</f>
        <v>1300</v>
      </c>
      <c r="E905" s="142">
        <f t="shared" si="204"/>
        <v>1500</v>
      </c>
      <c r="F905" s="142">
        <f t="shared" si="204"/>
        <v>1500</v>
      </c>
      <c r="G905" s="142">
        <f t="shared" si="204"/>
        <v>1500</v>
      </c>
      <c r="H905" s="142">
        <f t="shared" si="204"/>
        <v>1500</v>
      </c>
    </row>
    <row r="906" spans="1:8" ht="12.75" customHeight="1" x14ac:dyDescent="0.25">
      <c r="A906" s="143" t="s">
        <v>137</v>
      </c>
      <c r="B906" s="143"/>
      <c r="C906" s="143"/>
      <c r="D906" s="144">
        <f t="shared" si="204"/>
        <v>1300</v>
      </c>
      <c r="E906" s="144">
        <f t="shared" si="204"/>
        <v>1500</v>
      </c>
      <c r="F906" s="144">
        <f t="shared" si="204"/>
        <v>1500</v>
      </c>
      <c r="G906" s="144">
        <f t="shared" si="204"/>
        <v>1500</v>
      </c>
      <c r="H906" s="144">
        <f t="shared" si="204"/>
        <v>1500</v>
      </c>
    </row>
    <row r="907" spans="1:8" ht="12.75" customHeight="1" x14ac:dyDescent="0.25">
      <c r="A907" s="145" t="s">
        <v>9</v>
      </c>
      <c r="B907" s="145"/>
      <c r="C907" s="145"/>
      <c r="D907" s="146">
        <f t="shared" si="204"/>
        <v>1300</v>
      </c>
      <c r="E907" s="146">
        <f t="shared" si="204"/>
        <v>1500</v>
      </c>
      <c r="F907" s="146">
        <f t="shared" si="204"/>
        <v>1500</v>
      </c>
      <c r="G907" s="146">
        <f t="shared" si="204"/>
        <v>1500</v>
      </c>
      <c r="H907" s="146">
        <f t="shared" si="204"/>
        <v>1500</v>
      </c>
    </row>
    <row r="908" spans="1:8" ht="12.75" customHeight="1" x14ac:dyDescent="0.25">
      <c r="A908" s="147" t="s">
        <v>10</v>
      </c>
      <c r="B908" s="147">
        <v>11</v>
      </c>
      <c r="C908" s="147" t="s">
        <v>11</v>
      </c>
      <c r="D908" s="125">
        <f t="shared" si="204"/>
        <v>1300</v>
      </c>
      <c r="E908" s="125">
        <f t="shared" si="204"/>
        <v>1500</v>
      </c>
      <c r="F908" s="125">
        <f t="shared" si="204"/>
        <v>1500</v>
      </c>
      <c r="G908" s="125">
        <f t="shared" si="204"/>
        <v>1500</v>
      </c>
      <c r="H908" s="125">
        <f t="shared" si="204"/>
        <v>1500</v>
      </c>
    </row>
    <row r="909" spans="1:8" s="3" customFormat="1" ht="12.75" customHeight="1" x14ac:dyDescent="0.25">
      <c r="A909" s="3" t="s">
        <v>138</v>
      </c>
      <c r="B909" s="3">
        <v>11</v>
      </c>
      <c r="C909" s="3" t="s">
        <v>139</v>
      </c>
      <c r="D909" s="4">
        <v>1300</v>
      </c>
      <c r="E909" s="4">
        <v>1500</v>
      </c>
      <c r="F909" s="4">
        <v>1500</v>
      </c>
      <c r="G909" s="4">
        <v>1500</v>
      </c>
      <c r="H909" s="4">
        <v>1500</v>
      </c>
    </row>
    <row r="910" spans="1:8" ht="12.75" customHeight="1" x14ac:dyDescent="0.25">
      <c r="A910" s="69" t="s">
        <v>142</v>
      </c>
      <c r="B910" s="69"/>
      <c r="C910" s="141"/>
      <c r="D910" s="142">
        <f t="shared" ref="D910:H913" si="205">D911</f>
        <v>10000</v>
      </c>
      <c r="E910" s="142">
        <f t="shared" si="205"/>
        <v>10000</v>
      </c>
      <c r="F910" s="142">
        <f t="shared" si="205"/>
        <v>10000</v>
      </c>
      <c r="G910" s="142">
        <f t="shared" si="205"/>
        <v>5000</v>
      </c>
      <c r="H910" s="142">
        <f t="shared" si="205"/>
        <v>5000</v>
      </c>
    </row>
    <row r="911" spans="1:8" ht="12.75" customHeight="1" x14ac:dyDescent="0.25">
      <c r="A911" s="143" t="s">
        <v>137</v>
      </c>
      <c r="B911" s="143"/>
      <c r="C911" s="143"/>
      <c r="D911" s="144">
        <f t="shared" si="205"/>
        <v>10000</v>
      </c>
      <c r="E911" s="144">
        <f t="shared" si="205"/>
        <v>10000</v>
      </c>
      <c r="F911" s="144">
        <f t="shared" si="205"/>
        <v>10000</v>
      </c>
      <c r="G911" s="144">
        <f t="shared" si="205"/>
        <v>5000</v>
      </c>
      <c r="H911" s="144">
        <f t="shared" si="205"/>
        <v>5000</v>
      </c>
    </row>
    <row r="912" spans="1:8" ht="12.75" customHeight="1" x14ac:dyDescent="0.25">
      <c r="A912" s="145" t="s">
        <v>9</v>
      </c>
      <c r="B912" s="145"/>
      <c r="C912" s="145"/>
      <c r="D912" s="146">
        <f t="shared" si="205"/>
        <v>10000</v>
      </c>
      <c r="E912" s="146">
        <f t="shared" si="205"/>
        <v>10000</v>
      </c>
      <c r="F912" s="146">
        <f t="shared" si="205"/>
        <v>10000</v>
      </c>
      <c r="G912" s="146">
        <f t="shared" si="205"/>
        <v>5000</v>
      </c>
      <c r="H912" s="146">
        <f t="shared" si="205"/>
        <v>5000</v>
      </c>
    </row>
    <row r="913" spans="1:8" ht="12.75" customHeight="1" x14ac:dyDescent="0.25">
      <c r="A913" s="147" t="s">
        <v>10</v>
      </c>
      <c r="B913" s="147">
        <v>11</v>
      </c>
      <c r="C913" s="147" t="s">
        <v>11</v>
      </c>
      <c r="D913" s="125">
        <f t="shared" si="205"/>
        <v>10000</v>
      </c>
      <c r="E913" s="125">
        <f t="shared" si="205"/>
        <v>10000</v>
      </c>
      <c r="F913" s="125">
        <f t="shared" si="205"/>
        <v>10000</v>
      </c>
      <c r="G913" s="125">
        <f t="shared" si="205"/>
        <v>5000</v>
      </c>
      <c r="H913" s="125">
        <f t="shared" si="205"/>
        <v>5000</v>
      </c>
    </row>
    <row r="914" spans="1:8" s="3" customFormat="1" ht="12.75" customHeight="1" x14ac:dyDescent="0.25">
      <c r="A914" s="3" t="s">
        <v>138</v>
      </c>
      <c r="B914" s="3">
        <v>11</v>
      </c>
      <c r="C914" s="3" t="s">
        <v>139</v>
      </c>
      <c r="D914" s="4">
        <v>10000</v>
      </c>
      <c r="E914" s="4">
        <v>10000</v>
      </c>
      <c r="F914" s="4">
        <v>10000</v>
      </c>
      <c r="G914" s="4">
        <v>5000</v>
      </c>
      <c r="H914" s="4">
        <v>5000</v>
      </c>
    </row>
    <row r="915" spans="1:8" ht="12.75" customHeight="1" x14ac:dyDescent="0.25">
      <c r="A915" s="69" t="s">
        <v>143</v>
      </c>
      <c r="B915" s="69"/>
      <c r="C915" s="141"/>
      <c r="D915" s="142">
        <f t="shared" ref="D915:H918" si="206">D916</f>
        <v>1500</v>
      </c>
      <c r="E915" s="142">
        <f t="shared" si="206"/>
        <v>1500</v>
      </c>
      <c r="F915" s="142">
        <f t="shared" si="206"/>
        <v>1500</v>
      </c>
      <c r="G915" s="142">
        <f t="shared" si="206"/>
        <v>1500</v>
      </c>
      <c r="H915" s="142">
        <f t="shared" si="206"/>
        <v>1500</v>
      </c>
    </row>
    <row r="916" spans="1:8" ht="12.75" customHeight="1" x14ac:dyDescent="0.25">
      <c r="A916" s="143" t="s">
        <v>144</v>
      </c>
      <c r="B916" s="143"/>
      <c r="C916" s="143"/>
      <c r="D916" s="144">
        <f t="shared" si="206"/>
        <v>1500</v>
      </c>
      <c r="E916" s="144">
        <f t="shared" si="206"/>
        <v>1500</v>
      </c>
      <c r="F916" s="144">
        <f t="shared" si="206"/>
        <v>1500</v>
      </c>
      <c r="G916" s="144">
        <f t="shared" si="206"/>
        <v>1500</v>
      </c>
      <c r="H916" s="144">
        <f t="shared" si="206"/>
        <v>1500</v>
      </c>
    </row>
    <row r="917" spans="1:8" ht="12.75" customHeight="1" x14ac:dyDescent="0.25">
      <c r="A917" s="145" t="s">
        <v>9</v>
      </c>
      <c r="B917" s="145"/>
      <c r="C917" s="145"/>
      <c r="D917" s="146">
        <f t="shared" si="206"/>
        <v>1500</v>
      </c>
      <c r="E917" s="146">
        <f t="shared" si="206"/>
        <v>1500</v>
      </c>
      <c r="F917" s="146">
        <f t="shared" si="206"/>
        <v>1500</v>
      </c>
      <c r="G917" s="146">
        <f t="shared" si="206"/>
        <v>1500</v>
      </c>
      <c r="H917" s="146">
        <f t="shared" si="206"/>
        <v>1500</v>
      </c>
    </row>
    <row r="918" spans="1:8" ht="12.75" customHeight="1" x14ac:dyDescent="0.25">
      <c r="A918" s="147" t="s">
        <v>10</v>
      </c>
      <c r="B918" s="147">
        <v>11</v>
      </c>
      <c r="C918" s="147" t="s">
        <v>11</v>
      </c>
      <c r="D918" s="125">
        <f t="shared" si="206"/>
        <v>1500</v>
      </c>
      <c r="E918" s="125">
        <f t="shared" si="206"/>
        <v>1500</v>
      </c>
      <c r="F918" s="125">
        <f t="shared" si="206"/>
        <v>1500</v>
      </c>
      <c r="G918" s="125">
        <f t="shared" si="206"/>
        <v>1500</v>
      </c>
      <c r="H918" s="125">
        <f t="shared" si="206"/>
        <v>1500</v>
      </c>
    </row>
    <row r="919" spans="1:8" s="3" customFormat="1" ht="12.75" customHeight="1" x14ac:dyDescent="0.25">
      <c r="A919" s="3" t="s">
        <v>138</v>
      </c>
      <c r="B919" s="3">
        <v>11</v>
      </c>
      <c r="C919" s="3" t="s">
        <v>139</v>
      </c>
      <c r="D919" s="4">
        <v>1500</v>
      </c>
      <c r="E919" s="4">
        <v>1500</v>
      </c>
      <c r="F919" s="4">
        <v>1500</v>
      </c>
      <c r="G919" s="4">
        <v>1500</v>
      </c>
      <c r="H919" s="4">
        <v>1500</v>
      </c>
    </row>
    <row r="920" spans="1:8" ht="12.75" customHeight="1" x14ac:dyDescent="0.25">
      <c r="A920" s="69" t="s">
        <v>385</v>
      </c>
      <c r="B920" s="69"/>
      <c r="C920" s="141"/>
      <c r="D920" s="142">
        <f t="shared" ref="D920:H923" si="207">D921</f>
        <v>4000</v>
      </c>
      <c r="E920" s="142">
        <f t="shared" si="207"/>
        <v>4000</v>
      </c>
      <c r="F920" s="142">
        <f t="shared" si="207"/>
        <v>4000</v>
      </c>
      <c r="G920" s="142">
        <f t="shared" si="207"/>
        <v>4000</v>
      </c>
      <c r="H920" s="142">
        <f t="shared" si="207"/>
        <v>4000</v>
      </c>
    </row>
    <row r="921" spans="1:8" ht="12.75" customHeight="1" x14ac:dyDescent="0.25">
      <c r="A921" s="143" t="s">
        <v>144</v>
      </c>
      <c r="B921" s="143"/>
      <c r="C921" s="143"/>
      <c r="D921" s="144">
        <f t="shared" si="207"/>
        <v>4000</v>
      </c>
      <c r="E921" s="144">
        <f t="shared" si="207"/>
        <v>4000</v>
      </c>
      <c r="F921" s="144">
        <f t="shared" si="207"/>
        <v>4000</v>
      </c>
      <c r="G921" s="144">
        <f t="shared" si="207"/>
        <v>4000</v>
      </c>
      <c r="H921" s="144">
        <f t="shared" si="207"/>
        <v>4000</v>
      </c>
    </row>
    <row r="922" spans="1:8" ht="12.75" customHeight="1" x14ac:dyDescent="0.25">
      <c r="A922" s="145" t="s">
        <v>9</v>
      </c>
      <c r="B922" s="145"/>
      <c r="C922" s="145"/>
      <c r="D922" s="146">
        <f t="shared" si="207"/>
        <v>4000</v>
      </c>
      <c r="E922" s="146">
        <f t="shared" si="207"/>
        <v>4000</v>
      </c>
      <c r="F922" s="146">
        <f t="shared" si="207"/>
        <v>4000</v>
      </c>
      <c r="G922" s="146">
        <f t="shared" si="207"/>
        <v>4000</v>
      </c>
      <c r="H922" s="146">
        <f t="shared" si="207"/>
        <v>4000</v>
      </c>
    </row>
    <row r="923" spans="1:8" ht="12.75" customHeight="1" x14ac:dyDescent="0.25">
      <c r="A923" s="147" t="s">
        <v>10</v>
      </c>
      <c r="B923" s="147">
        <v>11</v>
      </c>
      <c r="C923" s="147" t="s">
        <v>11</v>
      </c>
      <c r="D923" s="125">
        <f t="shared" si="207"/>
        <v>4000</v>
      </c>
      <c r="E923" s="125">
        <f t="shared" si="207"/>
        <v>4000</v>
      </c>
      <c r="F923" s="125">
        <f t="shared" si="207"/>
        <v>4000</v>
      </c>
      <c r="G923" s="125">
        <f t="shared" si="207"/>
        <v>4000</v>
      </c>
      <c r="H923" s="125">
        <f t="shared" si="207"/>
        <v>4000</v>
      </c>
    </row>
    <row r="924" spans="1:8" s="3" customFormat="1" ht="12.75" customHeight="1" x14ac:dyDescent="0.25">
      <c r="A924" s="3" t="s">
        <v>138</v>
      </c>
      <c r="B924" s="3">
        <v>11</v>
      </c>
      <c r="C924" s="3" t="s">
        <v>139</v>
      </c>
      <c r="D924" s="4">
        <v>4000</v>
      </c>
      <c r="E924" s="4">
        <v>4000</v>
      </c>
      <c r="F924" s="4">
        <v>4000</v>
      </c>
      <c r="G924" s="4">
        <v>4000</v>
      </c>
      <c r="H924" s="4">
        <v>4000</v>
      </c>
    </row>
    <row r="925" spans="1:8" ht="12.75" customHeight="1" x14ac:dyDescent="0.25">
      <c r="A925" s="69" t="s">
        <v>384</v>
      </c>
      <c r="B925" s="69"/>
      <c r="C925" s="141"/>
      <c r="D925" s="142">
        <f t="shared" ref="D925:H928" si="208">D926</f>
        <v>0</v>
      </c>
      <c r="E925" s="142">
        <f t="shared" si="208"/>
        <v>20000</v>
      </c>
      <c r="F925" s="142">
        <f t="shared" si="208"/>
        <v>20000</v>
      </c>
      <c r="G925" s="142">
        <f t="shared" si="208"/>
        <v>20000</v>
      </c>
      <c r="H925" s="142">
        <f t="shared" si="208"/>
        <v>2000</v>
      </c>
    </row>
    <row r="926" spans="1:8" ht="12.75" customHeight="1" x14ac:dyDescent="0.25">
      <c r="A926" s="143" t="s">
        <v>144</v>
      </c>
      <c r="B926" s="143"/>
      <c r="C926" s="143"/>
      <c r="D926" s="144">
        <f t="shared" si="208"/>
        <v>0</v>
      </c>
      <c r="E926" s="144">
        <f t="shared" si="208"/>
        <v>20000</v>
      </c>
      <c r="F926" s="144">
        <f t="shared" si="208"/>
        <v>20000</v>
      </c>
      <c r="G926" s="144">
        <f t="shared" si="208"/>
        <v>20000</v>
      </c>
      <c r="H926" s="144">
        <f t="shared" si="208"/>
        <v>2000</v>
      </c>
    </row>
    <row r="927" spans="1:8" ht="12.75" customHeight="1" x14ac:dyDescent="0.25">
      <c r="A927" s="145" t="s">
        <v>9</v>
      </c>
      <c r="B927" s="145"/>
      <c r="C927" s="145"/>
      <c r="D927" s="146">
        <f t="shared" si="208"/>
        <v>0</v>
      </c>
      <c r="E927" s="146">
        <f t="shared" si="208"/>
        <v>20000</v>
      </c>
      <c r="F927" s="146">
        <f t="shared" si="208"/>
        <v>20000</v>
      </c>
      <c r="G927" s="146">
        <f t="shared" si="208"/>
        <v>20000</v>
      </c>
      <c r="H927" s="146">
        <f t="shared" si="208"/>
        <v>2000</v>
      </c>
    </row>
    <row r="928" spans="1:8" ht="12.75" customHeight="1" x14ac:dyDescent="0.25">
      <c r="A928" s="147" t="s">
        <v>10</v>
      </c>
      <c r="B928" s="147">
        <v>11</v>
      </c>
      <c r="C928" s="147" t="s">
        <v>11</v>
      </c>
      <c r="D928" s="125">
        <f t="shared" si="208"/>
        <v>0</v>
      </c>
      <c r="E928" s="125">
        <f t="shared" si="208"/>
        <v>20000</v>
      </c>
      <c r="F928" s="125">
        <f t="shared" si="208"/>
        <v>20000</v>
      </c>
      <c r="G928" s="125">
        <f t="shared" si="208"/>
        <v>20000</v>
      </c>
      <c r="H928" s="125">
        <f t="shared" si="208"/>
        <v>2000</v>
      </c>
    </row>
    <row r="929" spans="1:8" s="3" customFormat="1" ht="12.75" customHeight="1" x14ac:dyDescent="0.25">
      <c r="A929" s="3" t="s">
        <v>138</v>
      </c>
      <c r="B929" s="3">
        <v>11</v>
      </c>
      <c r="C929" s="3" t="s">
        <v>139</v>
      </c>
      <c r="D929" s="4">
        <v>0</v>
      </c>
      <c r="E929" s="4">
        <v>20000</v>
      </c>
      <c r="F929" s="4">
        <v>20000</v>
      </c>
      <c r="G929" s="4">
        <v>20000</v>
      </c>
      <c r="H929" s="4">
        <v>2000</v>
      </c>
    </row>
    <row r="930" spans="1:8" ht="12.75" customHeight="1" x14ac:dyDescent="0.25">
      <c r="A930" s="69" t="s">
        <v>145</v>
      </c>
      <c r="B930" s="69"/>
      <c r="C930" s="141"/>
      <c r="D930" s="142">
        <f t="shared" ref="D930:H933" si="209">D931</f>
        <v>2000</v>
      </c>
      <c r="E930" s="142">
        <f t="shared" si="209"/>
        <v>2000</v>
      </c>
      <c r="F930" s="142">
        <f t="shared" si="209"/>
        <v>2000</v>
      </c>
      <c r="G930" s="142">
        <f t="shared" si="209"/>
        <v>2000</v>
      </c>
      <c r="H930" s="142">
        <f t="shared" si="209"/>
        <v>2000</v>
      </c>
    </row>
    <row r="931" spans="1:8" ht="12.75" customHeight="1" x14ac:dyDescent="0.25">
      <c r="A931" s="143" t="s">
        <v>144</v>
      </c>
      <c r="B931" s="143"/>
      <c r="C931" s="143"/>
      <c r="D931" s="144">
        <f t="shared" si="209"/>
        <v>2000</v>
      </c>
      <c r="E931" s="144">
        <f t="shared" si="209"/>
        <v>2000</v>
      </c>
      <c r="F931" s="144">
        <f t="shared" si="209"/>
        <v>2000</v>
      </c>
      <c r="G931" s="144">
        <f t="shared" si="209"/>
        <v>2000</v>
      </c>
      <c r="H931" s="144">
        <f t="shared" si="209"/>
        <v>2000</v>
      </c>
    </row>
    <row r="932" spans="1:8" ht="12.75" customHeight="1" x14ac:dyDescent="0.25">
      <c r="A932" s="145" t="s">
        <v>9</v>
      </c>
      <c r="B932" s="145"/>
      <c r="C932" s="145"/>
      <c r="D932" s="146">
        <f t="shared" si="209"/>
        <v>2000</v>
      </c>
      <c r="E932" s="146">
        <f t="shared" si="209"/>
        <v>2000</v>
      </c>
      <c r="F932" s="146">
        <f t="shared" si="209"/>
        <v>2000</v>
      </c>
      <c r="G932" s="146">
        <f t="shared" si="209"/>
        <v>2000</v>
      </c>
      <c r="H932" s="146">
        <f t="shared" si="209"/>
        <v>2000</v>
      </c>
    </row>
    <row r="933" spans="1:8" ht="12.75" customHeight="1" x14ac:dyDescent="0.25">
      <c r="A933" s="147" t="s">
        <v>10</v>
      </c>
      <c r="B933" s="147">
        <v>11</v>
      </c>
      <c r="C933" s="147" t="s">
        <v>11</v>
      </c>
      <c r="D933" s="125">
        <f t="shared" si="209"/>
        <v>2000</v>
      </c>
      <c r="E933" s="125">
        <f t="shared" si="209"/>
        <v>2000</v>
      </c>
      <c r="F933" s="125">
        <f t="shared" si="209"/>
        <v>2000</v>
      </c>
      <c r="G933" s="125">
        <f t="shared" si="209"/>
        <v>2000</v>
      </c>
      <c r="H933" s="125">
        <f t="shared" si="209"/>
        <v>2000</v>
      </c>
    </row>
    <row r="934" spans="1:8" s="3" customFormat="1" ht="12.75" customHeight="1" x14ac:dyDescent="0.25">
      <c r="A934" s="3" t="s">
        <v>138</v>
      </c>
      <c r="B934" s="3">
        <v>11</v>
      </c>
      <c r="C934" s="3" t="s">
        <v>139</v>
      </c>
      <c r="D934" s="4">
        <v>2000</v>
      </c>
      <c r="E934" s="4">
        <v>2000</v>
      </c>
      <c r="F934" s="4">
        <v>2000</v>
      </c>
      <c r="G934" s="4">
        <v>2000</v>
      </c>
      <c r="H934" s="4">
        <v>2000</v>
      </c>
    </row>
    <row r="935" spans="1:8" ht="12.75" customHeight="1" x14ac:dyDescent="0.25">
      <c r="A935" s="149" t="s">
        <v>146</v>
      </c>
      <c r="B935" s="149"/>
      <c r="C935" s="139"/>
      <c r="D935" s="140">
        <f t="shared" ref="D935:E935" si="210">D936+D941+D952+D957+D962+D970+D975</f>
        <v>92300</v>
      </c>
      <c r="E935" s="140">
        <f t="shared" si="210"/>
        <v>147300</v>
      </c>
      <c r="F935" s="140">
        <f t="shared" ref="F935:H935" si="211">F936+F941+F952+F957+F962+F970+F975</f>
        <v>147300</v>
      </c>
      <c r="G935" s="140">
        <f t="shared" si="211"/>
        <v>150300</v>
      </c>
      <c r="H935" s="140">
        <f t="shared" si="211"/>
        <v>150300</v>
      </c>
    </row>
    <row r="936" spans="1:8" ht="12.75" customHeight="1" x14ac:dyDescent="0.25">
      <c r="A936" s="69" t="s">
        <v>147</v>
      </c>
      <c r="B936" s="69"/>
      <c r="C936" s="141"/>
      <c r="D936" s="142">
        <f t="shared" ref="D936:H939" si="212">D937</f>
        <v>20000</v>
      </c>
      <c r="E936" s="142">
        <f t="shared" si="212"/>
        <v>20000</v>
      </c>
      <c r="F936" s="142">
        <f t="shared" si="212"/>
        <v>20000</v>
      </c>
      <c r="G936" s="142">
        <f t="shared" si="212"/>
        <v>20000</v>
      </c>
      <c r="H936" s="142">
        <f t="shared" si="212"/>
        <v>20000</v>
      </c>
    </row>
    <row r="937" spans="1:8" ht="12.75" customHeight="1" x14ac:dyDescent="0.25">
      <c r="A937" s="143" t="s">
        <v>148</v>
      </c>
      <c r="B937" s="143"/>
      <c r="C937" s="143"/>
      <c r="D937" s="144">
        <f t="shared" si="212"/>
        <v>20000</v>
      </c>
      <c r="E937" s="144">
        <f t="shared" si="212"/>
        <v>20000</v>
      </c>
      <c r="F937" s="144">
        <f t="shared" si="212"/>
        <v>20000</v>
      </c>
      <c r="G937" s="144">
        <f t="shared" si="212"/>
        <v>20000</v>
      </c>
      <c r="H937" s="144">
        <f t="shared" si="212"/>
        <v>20000</v>
      </c>
    </row>
    <row r="938" spans="1:8" ht="12.75" customHeight="1" x14ac:dyDescent="0.25">
      <c r="A938" s="145" t="s">
        <v>9</v>
      </c>
      <c r="B938" s="145"/>
      <c r="C938" s="145"/>
      <c r="D938" s="146">
        <f t="shared" si="212"/>
        <v>20000</v>
      </c>
      <c r="E938" s="146">
        <f t="shared" si="212"/>
        <v>20000</v>
      </c>
      <c r="F938" s="146">
        <f t="shared" si="212"/>
        <v>20000</v>
      </c>
      <c r="G938" s="146">
        <f t="shared" si="212"/>
        <v>20000</v>
      </c>
      <c r="H938" s="146">
        <f t="shared" si="212"/>
        <v>20000</v>
      </c>
    </row>
    <row r="939" spans="1:8" ht="12.75" customHeight="1" x14ac:dyDescent="0.25">
      <c r="A939" s="147" t="s">
        <v>10</v>
      </c>
      <c r="B939" s="147">
        <v>11</v>
      </c>
      <c r="C939" s="147" t="s">
        <v>11</v>
      </c>
      <c r="D939" s="125">
        <f t="shared" si="212"/>
        <v>20000</v>
      </c>
      <c r="E939" s="125">
        <f t="shared" si="212"/>
        <v>20000</v>
      </c>
      <c r="F939" s="125">
        <f t="shared" si="212"/>
        <v>20000</v>
      </c>
      <c r="G939" s="125">
        <f t="shared" si="212"/>
        <v>20000</v>
      </c>
      <c r="H939" s="125">
        <f t="shared" si="212"/>
        <v>20000</v>
      </c>
    </row>
    <row r="940" spans="1:8" s="3" customFormat="1" ht="12.75" customHeight="1" x14ac:dyDescent="0.25">
      <c r="A940" s="3" t="s">
        <v>138</v>
      </c>
      <c r="B940" s="3">
        <v>11</v>
      </c>
      <c r="C940" s="3" t="s">
        <v>139</v>
      </c>
      <c r="D940" s="4">
        <v>20000</v>
      </c>
      <c r="E940" s="4">
        <v>20000</v>
      </c>
      <c r="F940" s="4">
        <v>20000</v>
      </c>
      <c r="G940" s="4">
        <v>20000</v>
      </c>
      <c r="H940" s="4">
        <v>20000</v>
      </c>
    </row>
    <row r="941" spans="1:8" ht="12.75" customHeight="1" x14ac:dyDescent="0.25">
      <c r="A941" s="69" t="s">
        <v>149</v>
      </c>
      <c r="B941" s="69"/>
      <c r="C941" s="141"/>
      <c r="D941" s="142">
        <f>D942</f>
        <v>15000</v>
      </c>
      <c r="E941" s="142">
        <f>E942</f>
        <v>15000</v>
      </c>
      <c r="F941" s="142">
        <f>F942</f>
        <v>15000</v>
      </c>
      <c r="G941" s="142">
        <f>G942</f>
        <v>18000</v>
      </c>
      <c r="H941" s="142">
        <f>H942</f>
        <v>18000</v>
      </c>
    </row>
    <row r="942" spans="1:8" ht="12.75" customHeight="1" x14ac:dyDescent="0.25">
      <c r="A942" s="143" t="s">
        <v>129</v>
      </c>
      <c r="B942" s="143"/>
      <c r="C942" s="143"/>
      <c r="D942" s="144">
        <f>D943+D946+D949</f>
        <v>15000</v>
      </c>
      <c r="E942" s="144">
        <f>E943+E946+E949</f>
        <v>15000</v>
      </c>
      <c r="F942" s="144">
        <f>F943+F946+F949</f>
        <v>15000</v>
      </c>
      <c r="G942" s="144">
        <f>G943+G946+G949</f>
        <v>18000</v>
      </c>
      <c r="H942" s="144">
        <f>H943+H946+H949</f>
        <v>18000</v>
      </c>
    </row>
    <row r="943" spans="1:8" ht="12.75" customHeight="1" x14ac:dyDescent="0.25">
      <c r="A943" s="145" t="s">
        <v>9</v>
      </c>
      <c r="B943" s="145"/>
      <c r="C943" s="145"/>
      <c r="D943" s="146">
        <f t="shared" ref="D943:H944" si="213">D944</f>
        <v>15000</v>
      </c>
      <c r="E943" s="146">
        <f t="shared" si="213"/>
        <v>15000</v>
      </c>
      <c r="F943" s="146">
        <f t="shared" si="213"/>
        <v>15000</v>
      </c>
      <c r="G943" s="146">
        <f t="shared" si="213"/>
        <v>15000</v>
      </c>
      <c r="H943" s="146">
        <f t="shared" si="213"/>
        <v>15000</v>
      </c>
    </row>
    <row r="944" spans="1:8" ht="12.75" customHeight="1" x14ac:dyDescent="0.25">
      <c r="A944" s="147" t="s">
        <v>10</v>
      </c>
      <c r="B944" s="147">
        <v>11</v>
      </c>
      <c r="C944" s="147" t="s">
        <v>11</v>
      </c>
      <c r="D944" s="125">
        <f t="shared" si="213"/>
        <v>15000</v>
      </c>
      <c r="E944" s="125">
        <f t="shared" si="213"/>
        <v>15000</v>
      </c>
      <c r="F944" s="125">
        <f t="shared" si="213"/>
        <v>15000</v>
      </c>
      <c r="G944" s="125">
        <f t="shared" si="213"/>
        <v>15000</v>
      </c>
      <c r="H944" s="125">
        <f t="shared" si="213"/>
        <v>15000</v>
      </c>
    </row>
    <row r="945" spans="1:8" s="3" customFormat="1" ht="12.75" customHeight="1" x14ac:dyDescent="0.25">
      <c r="A945" s="3" t="s">
        <v>138</v>
      </c>
      <c r="B945" s="3">
        <v>11</v>
      </c>
      <c r="C945" s="3" t="s">
        <v>139</v>
      </c>
      <c r="D945" s="4">
        <v>15000</v>
      </c>
      <c r="E945" s="4">
        <v>15000</v>
      </c>
      <c r="F945" s="4">
        <v>15000</v>
      </c>
      <c r="G945" s="4">
        <v>15000</v>
      </c>
      <c r="H945" s="4">
        <v>15000</v>
      </c>
    </row>
    <row r="946" spans="1:8" ht="12.75" customHeight="1" x14ac:dyDescent="0.25">
      <c r="A946" s="145" t="s">
        <v>366</v>
      </c>
      <c r="B946" s="145"/>
      <c r="C946" s="145"/>
      <c r="D946" s="146">
        <f t="shared" ref="D946:H950" si="214">D947</f>
        <v>0</v>
      </c>
      <c r="E946" s="146">
        <f t="shared" si="214"/>
        <v>0</v>
      </c>
      <c r="F946" s="146">
        <f t="shared" si="214"/>
        <v>0</v>
      </c>
      <c r="G946" s="146">
        <f t="shared" si="214"/>
        <v>3000</v>
      </c>
      <c r="H946" s="146">
        <f t="shared" si="214"/>
        <v>3000</v>
      </c>
    </row>
    <row r="947" spans="1:8" ht="12.75" customHeight="1" x14ac:dyDescent="0.25">
      <c r="A947" s="147" t="s">
        <v>10</v>
      </c>
      <c r="B947" s="147">
        <v>45</v>
      </c>
      <c r="C947" s="147" t="s">
        <v>11</v>
      </c>
      <c r="D947" s="125">
        <f t="shared" si="214"/>
        <v>0</v>
      </c>
      <c r="E947" s="125">
        <f t="shared" si="214"/>
        <v>0</v>
      </c>
      <c r="F947" s="125">
        <f t="shared" si="214"/>
        <v>0</v>
      </c>
      <c r="G947" s="125">
        <f t="shared" si="214"/>
        <v>3000</v>
      </c>
      <c r="H947" s="125">
        <f t="shared" si="214"/>
        <v>3000</v>
      </c>
    </row>
    <row r="948" spans="1:8" s="3" customFormat="1" ht="12.75" customHeight="1" x14ac:dyDescent="0.25">
      <c r="A948" s="3" t="s">
        <v>138</v>
      </c>
      <c r="B948" s="3">
        <v>45</v>
      </c>
      <c r="C948" s="3" t="s">
        <v>139</v>
      </c>
      <c r="D948" s="4">
        <v>0</v>
      </c>
      <c r="E948" s="4">
        <v>0</v>
      </c>
      <c r="F948" s="4">
        <v>0</v>
      </c>
      <c r="G948" s="4">
        <v>3000</v>
      </c>
      <c r="H948" s="4">
        <v>3000</v>
      </c>
    </row>
    <row r="949" spans="1:8" ht="12.75" customHeight="1" x14ac:dyDescent="0.25">
      <c r="A949" s="145" t="s">
        <v>369</v>
      </c>
      <c r="B949" s="145"/>
      <c r="C949" s="145"/>
      <c r="D949" s="146">
        <f t="shared" si="214"/>
        <v>0</v>
      </c>
      <c r="E949" s="146">
        <f t="shared" si="214"/>
        <v>0</v>
      </c>
      <c r="F949" s="146">
        <f t="shared" si="214"/>
        <v>0</v>
      </c>
      <c r="G949" s="146">
        <f t="shared" si="214"/>
        <v>0</v>
      </c>
      <c r="H949" s="146">
        <f t="shared" si="214"/>
        <v>0</v>
      </c>
    </row>
    <row r="950" spans="1:8" ht="12.75" customHeight="1" x14ac:dyDescent="0.25">
      <c r="A950" s="147" t="s">
        <v>10</v>
      </c>
      <c r="B950" s="147">
        <v>41</v>
      </c>
      <c r="C950" s="147" t="s">
        <v>11</v>
      </c>
      <c r="D950" s="125">
        <f t="shared" si="214"/>
        <v>0</v>
      </c>
      <c r="E950" s="125">
        <f t="shared" si="214"/>
        <v>0</v>
      </c>
      <c r="F950" s="125">
        <f t="shared" si="214"/>
        <v>0</v>
      </c>
      <c r="G950" s="125">
        <f t="shared" si="214"/>
        <v>0</v>
      </c>
      <c r="H950" s="125">
        <f t="shared" si="214"/>
        <v>0</v>
      </c>
    </row>
    <row r="951" spans="1:8" s="3" customFormat="1" ht="12.75" customHeight="1" x14ac:dyDescent="0.25">
      <c r="A951" s="3" t="s">
        <v>138</v>
      </c>
      <c r="B951" s="3">
        <v>41</v>
      </c>
      <c r="C951" s="3" t="s">
        <v>139</v>
      </c>
      <c r="D951" s="4">
        <v>0</v>
      </c>
      <c r="E951" s="4">
        <v>0</v>
      </c>
      <c r="F951" s="4">
        <v>0</v>
      </c>
      <c r="G951" s="4">
        <v>0</v>
      </c>
      <c r="H951" s="4">
        <v>0</v>
      </c>
    </row>
    <row r="952" spans="1:8" ht="12.75" customHeight="1" x14ac:dyDescent="0.25">
      <c r="A952" s="69" t="s">
        <v>150</v>
      </c>
      <c r="B952" s="69"/>
      <c r="C952" s="141"/>
      <c r="D952" s="142">
        <f t="shared" ref="D952:H955" si="215">D953</f>
        <v>5000</v>
      </c>
      <c r="E952" s="142">
        <f t="shared" si="215"/>
        <v>5000</v>
      </c>
      <c r="F952" s="142">
        <f t="shared" si="215"/>
        <v>5000</v>
      </c>
      <c r="G952" s="142">
        <f t="shared" si="215"/>
        <v>5000</v>
      </c>
      <c r="H952" s="142">
        <f t="shared" si="215"/>
        <v>5000</v>
      </c>
    </row>
    <row r="953" spans="1:8" ht="12.75" customHeight="1" x14ac:dyDescent="0.25">
      <c r="A953" s="143" t="s">
        <v>129</v>
      </c>
      <c r="B953" s="143"/>
      <c r="C953" s="143"/>
      <c r="D953" s="144">
        <f t="shared" si="215"/>
        <v>5000</v>
      </c>
      <c r="E953" s="144">
        <f t="shared" si="215"/>
        <v>5000</v>
      </c>
      <c r="F953" s="144">
        <f t="shared" si="215"/>
        <v>5000</v>
      </c>
      <c r="G953" s="144">
        <f t="shared" si="215"/>
        <v>5000</v>
      </c>
      <c r="H953" s="144">
        <f t="shared" si="215"/>
        <v>5000</v>
      </c>
    </row>
    <row r="954" spans="1:8" ht="12.75" customHeight="1" x14ac:dyDescent="0.25">
      <c r="A954" s="145" t="s">
        <v>9</v>
      </c>
      <c r="B954" s="145"/>
      <c r="C954" s="145"/>
      <c r="D954" s="146">
        <f t="shared" si="215"/>
        <v>5000</v>
      </c>
      <c r="E954" s="146">
        <f t="shared" si="215"/>
        <v>5000</v>
      </c>
      <c r="F954" s="146">
        <f t="shared" si="215"/>
        <v>5000</v>
      </c>
      <c r="G954" s="146">
        <f t="shared" si="215"/>
        <v>5000</v>
      </c>
      <c r="H954" s="146">
        <f t="shared" si="215"/>
        <v>5000</v>
      </c>
    </row>
    <row r="955" spans="1:8" ht="12.75" customHeight="1" x14ac:dyDescent="0.25">
      <c r="A955" s="147" t="s">
        <v>10</v>
      </c>
      <c r="B955" s="147">
        <v>11</v>
      </c>
      <c r="C955" s="147" t="s">
        <v>11</v>
      </c>
      <c r="D955" s="125">
        <f t="shared" si="215"/>
        <v>5000</v>
      </c>
      <c r="E955" s="125">
        <f t="shared" si="215"/>
        <v>5000</v>
      </c>
      <c r="F955" s="125">
        <f t="shared" si="215"/>
        <v>5000</v>
      </c>
      <c r="G955" s="125">
        <f t="shared" si="215"/>
        <v>5000</v>
      </c>
      <c r="H955" s="125">
        <f t="shared" si="215"/>
        <v>5000</v>
      </c>
    </row>
    <row r="956" spans="1:8" s="3" customFormat="1" ht="12.75" customHeight="1" x14ac:dyDescent="0.25">
      <c r="A956" s="3" t="s">
        <v>138</v>
      </c>
      <c r="B956" s="3">
        <v>11</v>
      </c>
      <c r="C956" s="3" t="s">
        <v>139</v>
      </c>
      <c r="D956" s="4">
        <v>5000</v>
      </c>
      <c r="E956" s="4">
        <v>5000</v>
      </c>
      <c r="F956" s="4">
        <v>5000</v>
      </c>
      <c r="G956" s="4">
        <v>5000</v>
      </c>
      <c r="H956" s="4">
        <v>5000</v>
      </c>
    </row>
    <row r="957" spans="1:8" ht="12.75" customHeight="1" x14ac:dyDescent="0.25">
      <c r="A957" s="69" t="s">
        <v>151</v>
      </c>
      <c r="B957" s="69"/>
      <c r="C957" s="141"/>
      <c r="D957" s="142">
        <f t="shared" ref="D957:H960" si="216">D958</f>
        <v>48000</v>
      </c>
      <c r="E957" s="142">
        <f t="shared" si="216"/>
        <v>83000</v>
      </c>
      <c r="F957" s="142">
        <f t="shared" si="216"/>
        <v>83000</v>
      </c>
      <c r="G957" s="142">
        <f t="shared" si="216"/>
        <v>83000</v>
      </c>
      <c r="H957" s="142">
        <f t="shared" si="216"/>
        <v>83000</v>
      </c>
    </row>
    <row r="958" spans="1:8" ht="12.75" customHeight="1" x14ac:dyDescent="0.25">
      <c r="A958" s="143" t="s">
        <v>129</v>
      </c>
      <c r="B958" s="143"/>
      <c r="C958" s="143"/>
      <c r="D958" s="144">
        <f t="shared" si="216"/>
        <v>48000</v>
      </c>
      <c r="E958" s="144">
        <f t="shared" si="216"/>
        <v>83000</v>
      </c>
      <c r="F958" s="144">
        <f t="shared" si="216"/>
        <v>83000</v>
      </c>
      <c r="G958" s="144">
        <f t="shared" si="216"/>
        <v>83000</v>
      </c>
      <c r="H958" s="144">
        <f t="shared" si="216"/>
        <v>83000</v>
      </c>
    </row>
    <row r="959" spans="1:8" ht="12.75" customHeight="1" x14ac:dyDescent="0.25">
      <c r="A959" s="145" t="s">
        <v>9</v>
      </c>
      <c r="B959" s="145"/>
      <c r="C959" s="145"/>
      <c r="D959" s="146">
        <f t="shared" si="216"/>
        <v>48000</v>
      </c>
      <c r="E959" s="146">
        <f t="shared" si="216"/>
        <v>83000</v>
      </c>
      <c r="F959" s="146">
        <f t="shared" si="216"/>
        <v>83000</v>
      </c>
      <c r="G959" s="146">
        <f t="shared" si="216"/>
        <v>83000</v>
      </c>
      <c r="H959" s="146">
        <f t="shared" si="216"/>
        <v>83000</v>
      </c>
    </row>
    <row r="960" spans="1:8" ht="12.75" customHeight="1" x14ac:dyDescent="0.25">
      <c r="A960" s="147" t="s">
        <v>10</v>
      </c>
      <c r="B960" s="147">
        <v>11</v>
      </c>
      <c r="C960" s="147" t="s">
        <v>11</v>
      </c>
      <c r="D960" s="125">
        <f t="shared" si="216"/>
        <v>48000</v>
      </c>
      <c r="E960" s="125">
        <f t="shared" si="216"/>
        <v>83000</v>
      </c>
      <c r="F960" s="125">
        <f t="shared" si="216"/>
        <v>83000</v>
      </c>
      <c r="G960" s="125">
        <f t="shared" si="216"/>
        <v>83000</v>
      </c>
      <c r="H960" s="125">
        <f t="shared" si="216"/>
        <v>83000</v>
      </c>
    </row>
    <row r="961" spans="1:8" s="3" customFormat="1" ht="12.75" customHeight="1" x14ac:dyDescent="0.25">
      <c r="A961" s="3" t="s">
        <v>138</v>
      </c>
      <c r="B961" s="3">
        <v>11</v>
      </c>
      <c r="C961" s="3" t="s">
        <v>139</v>
      </c>
      <c r="D961" s="4">
        <f>45000+3000</f>
        <v>48000</v>
      </c>
      <c r="E961" s="4">
        <v>83000</v>
      </c>
      <c r="F961" s="4">
        <v>83000</v>
      </c>
      <c r="G961" s="4">
        <v>83000</v>
      </c>
      <c r="H961" s="4">
        <v>83000</v>
      </c>
    </row>
    <row r="962" spans="1:8" ht="12.75" customHeight="1" x14ac:dyDescent="0.25">
      <c r="A962" s="69" t="s">
        <v>152</v>
      </c>
      <c r="B962" s="69"/>
      <c r="C962" s="141"/>
      <c r="D962" s="142">
        <f t="shared" ref="D962:H965" si="217">D963</f>
        <v>3300</v>
      </c>
      <c r="E962" s="142">
        <f t="shared" si="217"/>
        <v>3300</v>
      </c>
      <c r="F962" s="142">
        <f t="shared" si="217"/>
        <v>3300</v>
      </c>
      <c r="G962" s="142">
        <f t="shared" si="217"/>
        <v>3300</v>
      </c>
      <c r="H962" s="142">
        <f t="shared" si="217"/>
        <v>3300</v>
      </c>
    </row>
    <row r="963" spans="1:8" ht="12.75" customHeight="1" x14ac:dyDescent="0.25">
      <c r="A963" s="143" t="s">
        <v>153</v>
      </c>
      <c r="B963" s="143"/>
      <c r="C963" s="143"/>
      <c r="D963" s="144">
        <f>D964+D967</f>
        <v>3300</v>
      </c>
      <c r="E963" s="144">
        <f>E964+E967</f>
        <v>3300</v>
      </c>
      <c r="F963" s="144">
        <f>F964+F967</f>
        <v>3300</v>
      </c>
      <c r="G963" s="144">
        <f>G964+G967</f>
        <v>3300</v>
      </c>
      <c r="H963" s="144">
        <f>H964+H967</f>
        <v>3300</v>
      </c>
    </row>
    <row r="964" spans="1:8" ht="12.75" customHeight="1" x14ac:dyDescent="0.25">
      <c r="A964" s="145" t="s">
        <v>366</v>
      </c>
      <c r="B964" s="145"/>
      <c r="C964" s="145"/>
      <c r="D964" s="146">
        <f t="shared" si="217"/>
        <v>3300</v>
      </c>
      <c r="E964" s="146">
        <f t="shared" si="217"/>
        <v>3300</v>
      </c>
      <c r="F964" s="146">
        <f t="shared" si="217"/>
        <v>3300</v>
      </c>
      <c r="G964" s="146">
        <f>G965</f>
        <v>3300</v>
      </c>
      <c r="H964" s="146">
        <f>H965</f>
        <v>3300</v>
      </c>
    </row>
    <row r="965" spans="1:8" ht="12.75" customHeight="1" x14ac:dyDescent="0.25">
      <c r="A965" s="147" t="s">
        <v>10</v>
      </c>
      <c r="B965" s="147">
        <v>45</v>
      </c>
      <c r="C965" s="147" t="s">
        <v>11</v>
      </c>
      <c r="D965" s="125">
        <f t="shared" si="217"/>
        <v>3300</v>
      </c>
      <c r="E965" s="125">
        <f t="shared" si="217"/>
        <v>3300</v>
      </c>
      <c r="F965" s="125">
        <f t="shared" si="217"/>
        <v>3300</v>
      </c>
      <c r="G965" s="125">
        <f>G966</f>
        <v>3300</v>
      </c>
      <c r="H965" s="125">
        <f>H966</f>
        <v>3300</v>
      </c>
    </row>
    <row r="966" spans="1:8" s="3" customFormat="1" ht="12.75" customHeight="1" x14ac:dyDescent="0.25">
      <c r="A966" s="3" t="s">
        <v>138</v>
      </c>
      <c r="B966" s="3">
        <v>45</v>
      </c>
      <c r="C966" s="3" t="s">
        <v>139</v>
      </c>
      <c r="D966" s="4">
        <v>3300</v>
      </c>
      <c r="E966" s="4">
        <v>3300</v>
      </c>
      <c r="F966" s="4">
        <v>3300</v>
      </c>
      <c r="G966" s="4">
        <v>3300</v>
      </c>
      <c r="H966" s="4">
        <v>3300</v>
      </c>
    </row>
    <row r="967" spans="1:8" ht="12.75" customHeight="1" x14ac:dyDescent="0.25">
      <c r="A967" s="145" t="s">
        <v>369</v>
      </c>
      <c r="B967" s="145"/>
      <c r="C967" s="145"/>
      <c r="D967" s="146">
        <f t="shared" ref="D967:H968" si="218">D968</f>
        <v>0</v>
      </c>
      <c r="E967" s="146">
        <f t="shared" si="218"/>
        <v>0</v>
      </c>
      <c r="F967" s="146">
        <f t="shared" si="218"/>
        <v>0</v>
      </c>
      <c r="G967" s="146">
        <f t="shared" si="218"/>
        <v>0</v>
      </c>
      <c r="H967" s="146">
        <f t="shared" si="218"/>
        <v>0</v>
      </c>
    </row>
    <row r="968" spans="1:8" ht="12.75" customHeight="1" x14ac:dyDescent="0.25">
      <c r="A968" s="147" t="s">
        <v>10</v>
      </c>
      <c r="B968" s="147">
        <v>41</v>
      </c>
      <c r="C968" s="147" t="s">
        <v>11</v>
      </c>
      <c r="D968" s="125">
        <f t="shared" si="218"/>
        <v>0</v>
      </c>
      <c r="E968" s="125">
        <f t="shared" si="218"/>
        <v>0</v>
      </c>
      <c r="F968" s="125">
        <f t="shared" si="218"/>
        <v>0</v>
      </c>
      <c r="G968" s="125">
        <f t="shared" si="218"/>
        <v>0</v>
      </c>
      <c r="H968" s="125">
        <f t="shared" si="218"/>
        <v>0</v>
      </c>
    </row>
    <row r="969" spans="1:8" s="3" customFormat="1" ht="12.75" customHeight="1" x14ac:dyDescent="0.25">
      <c r="A969" s="3" t="s">
        <v>138</v>
      </c>
      <c r="B969" s="3">
        <v>41</v>
      </c>
      <c r="C969" s="3" t="s">
        <v>139</v>
      </c>
      <c r="D969" s="4">
        <v>0</v>
      </c>
      <c r="E969" s="4">
        <v>0</v>
      </c>
      <c r="F969" s="4">
        <v>0</v>
      </c>
      <c r="G969" s="4">
        <v>0</v>
      </c>
      <c r="H969" s="4">
        <v>0</v>
      </c>
    </row>
    <row r="970" spans="1:8" ht="12.75" customHeight="1" x14ac:dyDescent="0.25">
      <c r="A970" s="69" t="s">
        <v>154</v>
      </c>
      <c r="B970" s="69"/>
      <c r="C970" s="141"/>
      <c r="D970" s="142">
        <f>D971</f>
        <v>1000</v>
      </c>
      <c r="E970" s="142">
        <f>E971</f>
        <v>1000</v>
      </c>
      <c r="F970" s="142">
        <f>F971</f>
        <v>1000</v>
      </c>
      <c r="G970" s="142">
        <f>G971</f>
        <v>1000</v>
      </c>
      <c r="H970" s="142">
        <f>H971</f>
        <v>1000</v>
      </c>
    </row>
    <row r="971" spans="1:8" ht="13.2" x14ac:dyDescent="0.25">
      <c r="A971" s="143" t="s">
        <v>153</v>
      </c>
      <c r="B971" s="143"/>
      <c r="C971" s="143"/>
      <c r="D971" s="144">
        <f t="shared" ref="D971:H973" si="219">D972</f>
        <v>1000</v>
      </c>
      <c r="E971" s="144">
        <f t="shared" si="219"/>
        <v>1000</v>
      </c>
      <c r="F971" s="144">
        <f t="shared" si="219"/>
        <v>1000</v>
      </c>
      <c r="G971" s="144">
        <f t="shared" si="219"/>
        <v>1000</v>
      </c>
      <c r="H971" s="144">
        <f t="shared" si="219"/>
        <v>1000</v>
      </c>
    </row>
    <row r="972" spans="1:8" ht="13.2" x14ac:dyDescent="0.25">
      <c r="A972" s="145" t="s">
        <v>9</v>
      </c>
      <c r="B972" s="145"/>
      <c r="C972" s="145"/>
      <c r="D972" s="146">
        <f t="shared" si="219"/>
        <v>1000</v>
      </c>
      <c r="E972" s="146">
        <f t="shared" si="219"/>
        <v>1000</v>
      </c>
      <c r="F972" s="146">
        <f t="shared" si="219"/>
        <v>1000</v>
      </c>
      <c r="G972" s="146">
        <f t="shared" si="219"/>
        <v>1000</v>
      </c>
      <c r="H972" s="146">
        <f t="shared" si="219"/>
        <v>1000</v>
      </c>
    </row>
    <row r="973" spans="1:8" ht="13.2" x14ac:dyDescent="0.25">
      <c r="A973" s="147" t="s">
        <v>10</v>
      </c>
      <c r="B973" s="147">
        <v>11</v>
      </c>
      <c r="C973" s="147" t="s">
        <v>11</v>
      </c>
      <c r="D973" s="125">
        <f t="shared" si="219"/>
        <v>1000</v>
      </c>
      <c r="E973" s="125">
        <f t="shared" si="219"/>
        <v>1000</v>
      </c>
      <c r="F973" s="125">
        <f t="shared" si="219"/>
        <v>1000</v>
      </c>
      <c r="G973" s="125">
        <f t="shared" si="219"/>
        <v>1000</v>
      </c>
      <c r="H973" s="125">
        <f t="shared" si="219"/>
        <v>1000</v>
      </c>
    </row>
    <row r="974" spans="1:8" s="3" customFormat="1" ht="13.2" x14ac:dyDescent="0.25">
      <c r="A974" s="3" t="s">
        <v>138</v>
      </c>
      <c r="B974" s="3">
        <v>11</v>
      </c>
      <c r="C974" s="3" t="s">
        <v>139</v>
      </c>
      <c r="D974" s="4">
        <v>1000</v>
      </c>
      <c r="E974" s="4">
        <v>1000</v>
      </c>
      <c r="F974" s="4">
        <v>1000</v>
      </c>
      <c r="G974" s="4">
        <v>1000</v>
      </c>
      <c r="H974" s="4">
        <v>1000</v>
      </c>
    </row>
    <row r="975" spans="1:8" s="3" customFormat="1" ht="12.75" customHeight="1" x14ac:dyDescent="0.25">
      <c r="A975" s="69" t="s">
        <v>356</v>
      </c>
      <c r="B975" s="69"/>
      <c r="C975" s="69"/>
      <c r="D975" s="116">
        <f>D976</f>
        <v>0</v>
      </c>
      <c r="E975" s="116">
        <f>E976</f>
        <v>20000</v>
      </c>
      <c r="F975" s="116">
        <f>F976</f>
        <v>20000</v>
      </c>
      <c r="G975" s="116">
        <f>G976</f>
        <v>20000</v>
      </c>
      <c r="H975" s="116">
        <f>H976</f>
        <v>20000</v>
      </c>
    </row>
    <row r="976" spans="1:8" s="3" customFormat="1" ht="13.2" x14ac:dyDescent="0.25">
      <c r="A976" s="117" t="s">
        <v>153</v>
      </c>
      <c r="B976" s="117"/>
      <c r="C976" s="117"/>
      <c r="D976" s="118">
        <f t="shared" ref="D976:H978" si="220">D977</f>
        <v>0</v>
      </c>
      <c r="E976" s="118">
        <f t="shared" si="220"/>
        <v>20000</v>
      </c>
      <c r="F976" s="118">
        <f t="shared" si="220"/>
        <v>20000</v>
      </c>
      <c r="G976" s="118">
        <f t="shared" si="220"/>
        <v>20000</v>
      </c>
      <c r="H976" s="118">
        <f t="shared" si="220"/>
        <v>20000</v>
      </c>
    </row>
    <row r="977" spans="1:8" s="3" customFormat="1" ht="13.2" x14ac:dyDescent="0.25">
      <c r="A977" s="114" t="s">
        <v>9</v>
      </c>
      <c r="B977" s="114"/>
      <c r="C977" s="114"/>
      <c r="D977" s="115">
        <f t="shared" si="220"/>
        <v>0</v>
      </c>
      <c r="E977" s="115">
        <f t="shared" si="220"/>
        <v>20000</v>
      </c>
      <c r="F977" s="115">
        <f t="shared" si="220"/>
        <v>20000</v>
      </c>
      <c r="G977" s="115">
        <f t="shared" si="220"/>
        <v>20000</v>
      </c>
      <c r="H977" s="115">
        <f t="shared" si="220"/>
        <v>20000</v>
      </c>
    </row>
    <row r="978" spans="1:8" s="3" customFormat="1" ht="13.2" x14ac:dyDescent="0.25">
      <c r="A978" s="2" t="s">
        <v>10</v>
      </c>
      <c r="B978" s="2">
        <v>11</v>
      </c>
      <c r="C978" s="2" t="s">
        <v>11</v>
      </c>
      <c r="D978" s="6">
        <f t="shared" si="220"/>
        <v>0</v>
      </c>
      <c r="E978" s="6">
        <f t="shared" si="220"/>
        <v>20000</v>
      </c>
      <c r="F978" s="6">
        <f t="shared" si="220"/>
        <v>20000</v>
      </c>
      <c r="G978" s="6">
        <f t="shared" si="220"/>
        <v>20000</v>
      </c>
      <c r="H978" s="6">
        <f t="shared" si="220"/>
        <v>20000</v>
      </c>
    </row>
    <row r="979" spans="1:8" s="3" customFormat="1" ht="13.2" x14ac:dyDescent="0.25">
      <c r="A979" s="3" t="s">
        <v>138</v>
      </c>
      <c r="B979" s="3">
        <v>11</v>
      </c>
      <c r="C979" s="3" t="s">
        <v>139</v>
      </c>
      <c r="D979" s="7">
        <v>0</v>
      </c>
      <c r="E979" s="7">
        <v>20000</v>
      </c>
      <c r="F979" s="7">
        <v>20000</v>
      </c>
      <c r="G979" s="7">
        <v>20000</v>
      </c>
      <c r="H979" s="7">
        <v>20000</v>
      </c>
    </row>
    <row r="980" spans="1:8" s="3" customFormat="1" ht="13.2" x14ac:dyDescent="0.25">
      <c r="D980" s="4"/>
      <c r="E980" s="4"/>
      <c r="F980" s="4"/>
      <c r="G980" s="4"/>
      <c r="H980" s="4"/>
    </row>
    <row r="981" spans="1:8" ht="13.2" x14ac:dyDescent="0.25">
      <c r="A981" s="149" t="s">
        <v>155</v>
      </c>
      <c r="B981" s="149"/>
      <c r="C981" s="139"/>
      <c r="D981" s="140">
        <f>D982+D1008+D1022+D990+D995+D1000+D1036</f>
        <v>345300</v>
      </c>
      <c r="E981" s="140">
        <f t="shared" ref="E981:H981" si="221">E982+E1008+E1022+E990+E995+E1000+E1036</f>
        <v>146000</v>
      </c>
      <c r="F981" s="140">
        <f t="shared" si="221"/>
        <v>166000</v>
      </c>
      <c r="G981" s="140">
        <f t="shared" si="221"/>
        <v>720000</v>
      </c>
      <c r="H981" s="140">
        <f t="shared" si="221"/>
        <v>720000</v>
      </c>
    </row>
    <row r="982" spans="1:8" ht="13.2" x14ac:dyDescent="0.25">
      <c r="A982" s="69" t="s">
        <v>156</v>
      </c>
      <c r="B982" s="69"/>
      <c r="C982" s="141"/>
      <c r="D982" s="142">
        <f t="shared" ref="D982:H985" si="222">D983</f>
        <v>98500</v>
      </c>
      <c r="E982" s="142">
        <f t="shared" si="222"/>
        <v>98000</v>
      </c>
      <c r="F982" s="142">
        <f t="shared" si="222"/>
        <v>98000</v>
      </c>
      <c r="G982" s="142">
        <f t="shared" si="222"/>
        <v>98000</v>
      </c>
      <c r="H982" s="142">
        <f t="shared" si="222"/>
        <v>98000</v>
      </c>
    </row>
    <row r="983" spans="1:8" ht="13.2" x14ac:dyDescent="0.25">
      <c r="A983" s="143" t="s">
        <v>157</v>
      </c>
      <c r="B983" s="143"/>
      <c r="C983" s="143"/>
      <c r="D983" s="144">
        <f>D984+D987</f>
        <v>98500</v>
      </c>
      <c r="E983" s="144">
        <f>E984+E987</f>
        <v>98000</v>
      </c>
      <c r="F983" s="144">
        <f>F984+F987</f>
        <v>98000</v>
      </c>
      <c r="G983" s="144">
        <f>G984+G987</f>
        <v>98000</v>
      </c>
      <c r="H983" s="144">
        <f>H984+H987</f>
        <v>98000</v>
      </c>
    </row>
    <row r="984" spans="1:8" ht="13.2" x14ac:dyDescent="0.25">
      <c r="A984" s="145" t="s">
        <v>9</v>
      </c>
      <c r="B984" s="145"/>
      <c r="C984" s="145"/>
      <c r="D984" s="146">
        <f t="shared" si="222"/>
        <v>98500</v>
      </c>
      <c r="E984" s="146">
        <f t="shared" si="222"/>
        <v>98000</v>
      </c>
      <c r="F984" s="146">
        <f t="shared" si="222"/>
        <v>53000</v>
      </c>
      <c r="G984" s="146">
        <f t="shared" si="222"/>
        <v>53000</v>
      </c>
      <c r="H984" s="146">
        <f t="shared" si="222"/>
        <v>53000</v>
      </c>
    </row>
    <row r="985" spans="1:8" ht="13.2" x14ac:dyDescent="0.25">
      <c r="A985" s="147" t="s">
        <v>10</v>
      </c>
      <c r="B985" s="147">
        <v>11</v>
      </c>
      <c r="C985" s="147" t="s">
        <v>11</v>
      </c>
      <c r="D985" s="125">
        <f t="shared" si="222"/>
        <v>98500</v>
      </c>
      <c r="E985" s="125">
        <f t="shared" si="222"/>
        <v>98000</v>
      </c>
      <c r="F985" s="125">
        <f t="shared" si="222"/>
        <v>53000</v>
      </c>
      <c r="G985" s="125">
        <f t="shared" si="222"/>
        <v>53000</v>
      </c>
      <c r="H985" s="125">
        <f t="shared" si="222"/>
        <v>53000</v>
      </c>
    </row>
    <row r="986" spans="1:8" s="3" customFormat="1" ht="13.2" x14ac:dyDescent="0.25">
      <c r="A986" s="5">
        <v>38</v>
      </c>
      <c r="B986" s="5">
        <v>11</v>
      </c>
      <c r="C986" s="3" t="s">
        <v>16</v>
      </c>
      <c r="D986" s="4">
        <f>96000+2500</f>
        <v>98500</v>
      </c>
      <c r="E986" s="4">
        <v>98000</v>
      </c>
      <c r="F986" s="4">
        <v>53000</v>
      </c>
      <c r="G986" s="4">
        <v>53000</v>
      </c>
      <c r="H986" s="4">
        <v>53000</v>
      </c>
    </row>
    <row r="987" spans="1:8" ht="13.2" x14ac:dyDescent="0.25">
      <c r="A987" s="114" t="s">
        <v>369</v>
      </c>
      <c r="B987" s="114"/>
      <c r="C987" s="145"/>
      <c r="D987" s="146">
        <f t="shared" ref="D987:H988" si="223">D988</f>
        <v>0</v>
      </c>
      <c r="E987" s="146">
        <f t="shared" si="223"/>
        <v>0</v>
      </c>
      <c r="F987" s="146">
        <f t="shared" si="223"/>
        <v>45000</v>
      </c>
      <c r="G987" s="146">
        <f t="shared" si="223"/>
        <v>45000</v>
      </c>
      <c r="H987" s="146">
        <f t="shared" si="223"/>
        <v>45000</v>
      </c>
    </row>
    <row r="988" spans="1:8" ht="13.2" x14ac:dyDescent="0.25">
      <c r="A988" s="148">
        <v>3</v>
      </c>
      <c r="B988" s="147">
        <v>41</v>
      </c>
      <c r="C988" s="147" t="s">
        <v>11</v>
      </c>
      <c r="D988" s="125">
        <f t="shared" si="223"/>
        <v>0</v>
      </c>
      <c r="E988" s="125">
        <f t="shared" si="223"/>
        <v>0</v>
      </c>
      <c r="F988" s="125">
        <f t="shared" si="223"/>
        <v>45000</v>
      </c>
      <c r="G988" s="125">
        <f t="shared" si="223"/>
        <v>45000</v>
      </c>
      <c r="H988" s="125">
        <f t="shared" si="223"/>
        <v>45000</v>
      </c>
    </row>
    <row r="989" spans="1:8" ht="13.2" x14ac:dyDescent="0.25">
      <c r="A989" s="5">
        <v>38</v>
      </c>
      <c r="B989" s="3">
        <v>41</v>
      </c>
      <c r="C989" s="3" t="s">
        <v>16</v>
      </c>
      <c r="D989" s="4">
        <v>0</v>
      </c>
      <c r="E989" s="4">
        <v>0</v>
      </c>
      <c r="F989" s="4">
        <v>45000</v>
      </c>
      <c r="G989" s="4">
        <v>45000</v>
      </c>
      <c r="H989" s="4">
        <v>45000</v>
      </c>
    </row>
    <row r="990" spans="1:8" ht="13.2" x14ac:dyDescent="0.25">
      <c r="A990" s="69" t="s">
        <v>341</v>
      </c>
      <c r="B990" s="69"/>
      <c r="C990" s="141"/>
      <c r="D990" s="142">
        <f t="shared" ref="D990:H998" si="224">D991</f>
        <v>0</v>
      </c>
      <c r="E990" s="142">
        <f t="shared" si="224"/>
        <v>2000</v>
      </c>
      <c r="F990" s="142">
        <f t="shared" si="224"/>
        <v>2000</v>
      </c>
      <c r="G990" s="142">
        <f t="shared" si="224"/>
        <v>2000</v>
      </c>
      <c r="H990" s="142">
        <f t="shared" si="224"/>
        <v>2000</v>
      </c>
    </row>
    <row r="991" spans="1:8" ht="13.2" x14ac:dyDescent="0.25">
      <c r="A991" s="143" t="s">
        <v>157</v>
      </c>
      <c r="B991" s="143"/>
      <c r="C991" s="143"/>
      <c r="D991" s="144">
        <f t="shared" si="224"/>
        <v>0</v>
      </c>
      <c r="E991" s="144">
        <f t="shared" si="224"/>
        <v>2000</v>
      </c>
      <c r="F991" s="144">
        <f t="shared" si="224"/>
        <v>2000</v>
      </c>
      <c r="G991" s="144">
        <f t="shared" si="224"/>
        <v>2000</v>
      </c>
      <c r="H991" s="144">
        <f t="shared" si="224"/>
        <v>2000</v>
      </c>
    </row>
    <row r="992" spans="1:8" ht="13.2" x14ac:dyDescent="0.25">
      <c r="A992" s="145" t="s">
        <v>9</v>
      </c>
      <c r="B992" s="145"/>
      <c r="C992" s="145"/>
      <c r="D992" s="146">
        <f t="shared" si="224"/>
        <v>0</v>
      </c>
      <c r="E992" s="146">
        <f t="shared" si="224"/>
        <v>2000</v>
      </c>
      <c r="F992" s="146">
        <f t="shared" si="224"/>
        <v>2000</v>
      </c>
      <c r="G992" s="146">
        <f t="shared" si="224"/>
        <v>2000</v>
      </c>
      <c r="H992" s="146">
        <f t="shared" si="224"/>
        <v>2000</v>
      </c>
    </row>
    <row r="993" spans="1:8" ht="13.2" x14ac:dyDescent="0.25">
      <c r="A993" s="147" t="s">
        <v>10</v>
      </c>
      <c r="B993" s="147">
        <v>11</v>
      </c>
      <c r="C993" s="147" t="s">
        <v>11</v>
      </c>
      <c r="D993" s="125">
        <f t="shared" si="224"/>
        <v>0</v>
      </c>
      <c r="E993" s="125">
        <f t="shared" si="224"/>
        <v>2000</v>
      </c>
      <c r="F993" s="125">
        <f t="shared" si="224"/>
        <v>2000</v>
      </c>
      <c r="G993" s="125">
        <f t="shared" si="224"/>
        <v>2000</v>
      </c>
      <c r="H993" s="125">
        <f t="shared" si="224"/>
        <v>2000</v>
      </c>
    </row>
    <row r="994" spans="1:8" ht="13.2" x14ac:dyDescent="0.25">
      <c r="A994" s="5">
        <v>38</v>
      </c>
      <c r="B994" s="5">
        <v>11</v>
      </c>
      <c r="C994" s="3" t="s">
        <v>16</v>
      </c>
      <c r="D994" s="4">
        <v>0</v>
      </c>
      <c r="E994" s="4">
        <v>2000</v>
      </c>
      <c r="F994" s="4">
        <v>2000</v>
      </c>
      <c r="G994" s="4">
        <v>2000</v>
      </c>
      <c r="H994" s="4">
        <v>2000</v>
      </c>
    </row>
    <row r="995" spans="1:8" ht="13.2" hidden="1" x14ac:dyDescent="0.25">
      <c r="A995" s="69" t="s">
        <v>342</v>
      </c>
      <c r="B995" s="69"/>
      <c r="C995" s="141"/>
      <c r="D995" s="142">
        <f t="shared" si="224"/>
        <v>0</v>
      </c>
      <c r="E995" s="142">
        <f t="shared" si="224"/>
        <v>0</v>
      </c>
      <c r="F995" s="142">
        <f t="shared" si="224"/>
        <v>0</v>
      </c>
      <c r="G995" s="142">
        <f t="shared" si="224"/>
        <v>0</v>
      </c>
      <c r="H995" s="142">
        <f t="shared" si="224"/>
        <v>0</v>
      </c>
    </row>
    <row r="996" spans="1:8" ht="13.2" hidden="1" x14ac:dyDescent="0.25">
      <c r="A996" s="143" t="s">
        <v>157</v>
      </c>
      <c r="B996" s="143"/>
      <c r="C996" s="143"/>
      <c r="D996" s="144">
        <f t="shared" si="224"/>
        <v>0</v>
      </c>
      <c r="E996" s="144">
        <f t="shared" si="224"/>
        <v>0</v>
      </c>
      <c r="F996" s="144">
        <f t="shared" si="224"/>
        <v>0</v>
      </c>
      <c r="G996" s="144">
        <f t="shared" si="224"/>
        <v>0</v>
      </c>
      <c r="H996" s="144">
        <f t="shared" si="224"/>
        <v>0</v>
      </c>
    </row>
    <row r="997" spans="1:8" ht="13.2" hidden="1" x14ac:dyDescent="0.25">
      <c r="A997" s="145" t="s">
        <v>9</v>
      </c>
      <c r="B997" s="145"/>
      <c r="C997" s="145"/>
      <c r="D997" s="146">
        <f t="shared" si="224"/>
        <v>0</v>
      </c>
      <c r="E997" s="146">
        <f t="shared" si="224"/>
        <v>0</v>
      </c>
      <c r="F997" s="146">
        <f t="shared" si="224"/>
        <v>0</v>
      </c>
      <c r="G997" s="146">
        <f t="shared" si="224"/>
        <v>0</v>
      </c>
      <c r="H997" s="146">
        <f t="shared" si="224"/>
        <v>0</v>
      </c>
    </row>
    <row r="998" spans="1:8" ht="13.2" hidden="1" x14ac:dyDescent="0.25">
      <c r="A998" s="147" t="s">
        <v>10</v>
      </c>
      <c r="B998" s="147">
        <v>11</v>
      </c>
      <c r="C998" s="147" t="s">
        <v>11</v>
      </c>
      <c r="D998" s="125">
        <f t="shared" si="224"/>
        <v>0</v>
      </c>
      <c r="E998" s="125">
        <f t="shared" si="224"/>
        <v>0</v>
      </c>
      <c r="F998" s="125">
        <f t="shared" si="224"/>
        <v>0</v>
      </c>
      <c r="G998" s="125">
        <f t="shared" si="224"/>
        <v>0</v>
      </c>
      <c r="H998" s="125">
        <f t="shared" si="224"/>
        <v>0</v>
      </c>
    </row>
    <row r="999" spans="1:8" ht="13.2" hidden="1" x14ac:dyDescent="0.25">
      <c r="A999" s="5">
        <v>38</v>
      </c>
      <c r="B999" s="5">
        <v>11</v>
      </c>
      <c r="C999" s="3" t="s">
        <v>16</v>
      </c>
      <c r="D999" s="4">
        <v>0</v>
      </c>
      <c r="E999" s="4">
        <v>0</v>
      </c>
      <c r="F999" s="4">
        <v>0</v>
      </c>
      <c r="G999" s="4">
        <v>0</v>
      </c>
      <c r="H999" s="4">
        <v>0</v>
      </c>
    </row>
    <row r="1000" spans="1:8" ht="13.2" hidden="1" x14ac:dyDescent="0.25">
      <c r="A1000" s="69" t="s">
        <v>343</v>
      </c>
      <c r="B1000" s="69"/>
      <c r="C1000" s="141"/>
      <c r="D1000" s="142">
        <f>D1001</f>
        <v>0</v>
      </c>
      <c r="E1000" s="142">
        <f>E1001</f>
        <v>0</v>
      </c>
      <c r="F1000" s="142">
        <f>F1001</f>
        <v>0</v>
      </c>
      <c r="G1000" s="142">
        <f>G1001</f>
        <v>0</v>
      </c>
      <c r="H1000" s="142">
        <f>H1001</f>
        <v>0</v>
      </c>
    </row>
    <row r="1001" spans="1:8" ht="13.2" hidden="1" x14ac:dyDescent="0.25">
      <c r="A1001" s="143" t="s">
        <v>157</v>
      </c>
      <c r="B1001" s="143"/>
      <c r="C1001" s="143"/>
      <c r="D1001" s="144">
        <f>D1005+D1002</f>
        <v>0</v>
      </c>
      <c r="E1001" s="144">
        <f>E1005+E1002</f>
        <v>0</v>
      </c>
      <c r="F1001" s="144">
        <f>F1005+F1002</f>
        <v>0</v>
      </c>
      <c r="G1001" s="144">
        <f>G1005+G1002</f>
        <v>0</v>
      </c>
      <c r="H1001" s="144">
        <f>H1005+H1002</f>
        <v>0</v>
      </c>
    </row>
    <row r="1002" spans="1:8" ht="13.2" hidden="1" x14ac:dyDescent="0.25">
      <c r="A1002" s="145" t="s">
        <v>9</v>
      </c>
      <c r="B1002" s="145"/>
      <c r="C1002" s="145"/>
      <c r="D1002" s="146">
        <f t="shared" ref="D1002:H1003" si="225">D1003</f>
        <v>0</v>
      </c>
      <c r="E1002" s="146">
        <f t="shared" si="225"/>
        <v>0</v>
      </c>
      <c r="F1002" s="146">
        <f t="shared" si="225"/>
        <v>0</v>
      </c>
      <c r="G1002" s="146">
        <f t="shared" si="225"/>
        <v>0</v>
      </c>
      <c r="H1002" s="146">
        <f t="shared" si="225"/>
        <v>0</v>
      </c>
    </row>
    <row r="1003" spans="1:8" ht="13.2" hidden="1" x14ac:dyDescent="0.25">
      <c r="A1003" s="147" t="s">
        <v>29</v>
      </c>
      <c r="B1003" s="147">
        <v>11</v>
      </c>
      <c r="C1003" s="147" t="s">
        <v>30</v>
      </c>
      <c r="D1003" s="125">
        <f t="shared" si="225"/>
        <v>0</v>
      </c>
      <c r="E1003" s="125">
        <f t="shared" si="225"/>
        <v>0</v>
      </c>
      <c r="F1003" s="125">
        <f t="shared" si="225"/>
        <v>0</v>
      </c>
      <c r="G1003" s="125">
        <f t="shared" si="225"/>
        <v>0</v>
      </c>
      <c r="H1003" s="125">
        <f t="shared" si="225"/>
        <v>0</v>
      </c>
    </row>
    <row r="1004" spans="1:8" ht="13.2" hidden="1" x14ac:dyDescent="0.25">
      <c r="A1004" s="3" t="s">
        <v>31</v>
      </c>
      <c r="B1004" s="5">
        <v>11</v>
      </c>
      <c r="C1004" s="3" t="s">
        <v>32</v>
      </c>
      <c r="D1004" s="4">
        <v>0</v>
      </c>
      <c r="E1004" s="4">
        <v>0</v>
      </c>
      <c r="F1004" s="4">
        <v>0</v>
      </c>
      <c r="G1004" s="4">
        <v>0</v>
      </c>
      <c r="H1004" s="4">
        <v>0</v>
      </c>
    </row>
    <row r="1005" spans="1:8" ht="13.2" hidden="1" x14ac:dyDescent="0.25">
      <c r="A1005" s="114" t="s">
        <v>369</v>
      </c>
      <c r="B1005" s="114"/>
      <c r="C1005" s="145"/>
      <c r="D1005" s="146">
        <f t="shared" ref="D1005:H1006" si="226">D1006</f>
        <v>0</v>
      </c>
      <c r="E1005" s="146">
        <f t="shared" si="226"/>
        <v>0</v>
      </c>
      <c r="F1005" s="146">
        <f t="shared" si="226"/>
        <v>0</v>
      </c>
      <c r="G1005" s="146">
        <f t="shared" si="226"/>
        <v>0</v>
      </c>
      <c r="H1005" s="146">
        <f t="shared" si="226"/>
        <v>0</v>
      </c>
    </row>
    <row r="1006" spans="1:8" ht="13.2" hidden="1" x14ac:dyDescent="0.25">
      <c r="A1006" s="147" t="s">
        <v>29</v>
      </c>
      <c r="B1006" s="147">
        <v>41</v>
      </c>
      <c r="C1006" s="147" t="s">
        <v>30</v>
      </c>
      <c r="D1006" s="125">
        <f t="shared" si="226"/>
        <v>0</v>
      </c>
      <c r="E1006" s="125">
        <f t="shared" si="226"/>
        <v>0</v>
      </c>
      <c r="F1006" s="125">
        <f t="shared" si="226"/>
        <v>0</v>
      </c>
      <c r="G1006" s="125">
        <f t="shared" si="226"/>
        <v>0</v>
      </c>
      <c r="H1006" s="125">
        <f t="shared" si="226"/>
        <v>0</v>
      </c>
    </row>
    <row r="1007" spans="1:8" s="3" customFormat="1" ht="13.2" hidden="1" x14ac:dyDescent="0.25">
      <c r="A1007" s="3" t="s">
        <v>31</v>
      </c>
      <c r="B1007" s="3">
        <v>41</v>
      </c>
      <c r="C1007" s="3" t="s">
        <v>32</v>
      </c>
      <c r="D1007" s="7">
        <v>0</v>
      </c>
      <c r="E1007" s="7">
        <v>0</v>
      </c>
      <c r="F1007" s="7">
        <v>0</v>
      </c>
      <c r="G1007" s="7"/>
      <c r="H1007" s="7"/>
    </row>
    <row r="1008" spans="1:8" ht="13.2" x14ac:dyDescent="0.25">
      <c r="A1008" s="69" t="s">
        <v>158</v>
      </c>
      <c r="B1008" s="69"/>
      <c r="C1008" s="141"/>
      <c r="D1008" s="142">
        <f>D1009</f>
        <v>200800</v>
      </c>
      <c r="E1008" s="142">
        <f>E1009</f>
        <v>0</v>
      </c>
      <c r="F1008" s="142">
        <f>F1009</f>
        <v>0</v>
      </c>
      <c r="G1008" s="142">
        <f>G1009</f>
        <v>0</v>
      </c>
      <c r="H1008" s="142">
        <f>H1009</f>
        <v>0</v>
      </c>
    </row>
    <row r="1009" spans="1:8" ht="13.2" x14ac:dyDescent="0.25">
      <c r="A1009" s="143" t="s">
        <v>157</v>
      </c>
      <c r="B1009" s="143"/>
      <c r="C1009" s="143"/>
      <c r="D1009" s="144">
        <f>D1013+D1016+D1019+D1010</f>
        <v>200800</v>
      </c>
      <c r="E1009" s="144">
        <f>E1013+E1016+E1019+E1010</f>
        <v>0</v>
      </c>
      <c r="F1009" s="144">
        <f>F1013+F1016+F1019+F1010</f>
        <v>0</v>
      </c>
      <c r="G1009" s="144">
        <f>G1013+G1016+G1019+G1010</f>
        <v>0</v>
      </c>
      <c r="H1009" s="144">
        <f>H1013+H1016+H1019+H1010</f>
        <v>0</v>
      </c>
    </row>
    <row r="1010" spans="1:8" ht="13.2" x14ac:dyDescent="0.25">
      <c r="A1010" s="145" t="s">
        <v>9</v>
      </c>
      <c r="B1010" s="145"/>
      <c r="C1010" s="145"/>
      <c r="D1010" s="146">
        <f t="shared" ref="D1010:H1011" si="227">D1011</f>
        <v>90340</v>
      </c>
      <c r="E1010" s="146">
        <f t="shared" si="227"/>
        <v>0</v>
      </c>
      <c r="F1010" s="146">
        <f t="shared" si="227"/>
        <v>0</v>
      </c>
      <c r="G1010" s="146">
        <f t="shared" si="227"/>
        <v>0</v>
      </c>
      <c r="H1010" s="146">
        <f t="shared" si="227"/>
        <v>0</v>
      </c>
    </row>
    <row r="1011" spans="1:8" ht="13.2" x14ac:dyDescent="0.25">
      <c r="A1011" s="147" t="s">
        <v>29</v>
      </c>
      <c r="B1011" s="147">
        <v>11</v>
      </c>
      <c r="C1011" s="147" t="s">
        <v>30</v>
      </c>
      <c r="D1011" s="125">
        <f t="shared" si="227"/>
        <v>90340</v>
      </c>
      <c r="E1011" s="125">
        <f t="shared" si="227"/>
        <v>0</v>
      </c>
      <c r="F1011" s="125">
        <f t="shared" si="227"/>
        <v>0</v>
      </c>
      <c r="G1011" s="125">
        <f t="shared" si="227"/>
        <v>0</v>
      </c>
      <c r="H1011" s="125">
        <f t="shared" si="227"/>
        <v>0</v>
      </c>
    </row>
    <row r="1012" spans="1:8" ht="13.2" x14ac:dyDescent="0.25">
      <c r="A1012" s="3" t="s">
        <v>31</v>
      </c>
      <c r="B1012" s="5">
        <v>11</v>
      </c>
      <c r="C1012" s="3" t="s">
        <v>32</v>
      </c>
      <c r="D1012" s="4">
        <v>90340</v>
      </c>
      <c r="E1012" s="4">
        <v>0</v>
      </c>
      <c r="F1012" s="4">
        <v>0</v>
      </c>
      <c r="G1012" s="4">
        <v>0</v>
      </c>
      <c r="H1012" s="4">
        <v>0</v>
      </c>
    </row>
    <row r="1013" spans="1:8" ht="13.2" x14ac:dyDescent="0.25">
      <c r="A1013" s="145" t="s">
        <v>382</v>
      </c>
      <c r="B1013" s="145"/>
      <c r="C1013" s="145"/>
      <c r="D1013" s="146">
        <f t="shared" ref="D1013:H1014" si="228">D1014</f>
        <v>7460</v>
      </c>
      <c r="E1013" s="146">
        <f t="shared" si="228"/>
        <v>0</v>
      </c>
      <c r="F1013" s="146">
        <f t="shared" si="228"/>
        <v>0</v>
      </c>
      <c r="G1013" s="146">
        <f t="shared" si="228"/>
        <v>0</v>
      </c>
      <c r="H1013" s="146">
        <f t="shared" si="228"/>
        <v>0</v>
      </c>
    </row>
    <row r="1014" spans="1:8" ht="13.2" x14ac:dyDescent="0.25">
      <c r="A1014" s="147" t="s">
        <v>29</v>
      </c>
      <c r="B1014" s="147">
        <v>33</v>
      </c>
      <c r="C1014" s="147" t="s">
        <v>30</v>
      </c>
      <c r="D1014" s="125">
        <f t="shared" si="228"/>
        <v>7460</v>
      </c>
      <c r="E1014" s="125">
        <f t="shared" si="228"/>
        <v>0</v>
      </c>
      <c r="F1014" s="125">
        <f t="shared" si="228"/>
        <v>0</v>
      </c>
      <c r="G1014" s="125">
        <f t="shared" si="228"/>
        <v>0</v>
      </c>
      <c r="H1014" s="125">
        <f t="shared" si="228"/>
        <v>0</v>
      </c>
    </row>
    <row r="1015" spans="1:8" s="3" customFormat="1" ht="13.2" x14ac:dyDescent="0.25">
      <c r="A1015" s="3" t="s">
        <v>31</v>
      </c>
      <c r="B1015" s="3">
        <v>33</v>
      </c>
      <c r="C1015" s="3" t="s">
        <v>32</v>
      </c>
      <c r="D1015" s="7">
        <f>7000+460</f>
        <v>7460</v>
      </c>
      <c r="E1015" s="7">
        <v>0</v>
      </c>
      <c r="F1015" s="7">
        <v>0</v>
      </c>
      <c r="G1015" s="7"/>
      <c r="H1015" s="7"/>
    </row>
    <row r="1016" spans="1:8" ht="13.2" x14ac:dyDescent="0.25">
      <c r="A1016" s="114" t="s">
        <v>369</v>
      </c>
      <c r="B1016" s="114"/>
      <c r="C1016" s="145"/>
      <c r="D1016" s="146">
        <f t="shared" ref="D1016:H1017" si="229">D1017</f>
        <v>75000</v>
      </c>
      <c r="E1016" s="146">
        <f t="shared" si="229"/>
        <v>0</v>
      </c>
      <c r="F1016" s="146">
        <f t="shared" si="229"/>
        <v>0</v>
      </c>
      <c r="G1016" s="146">
        <f t="shared" si="229"/>
        <v>0</v>
      </c>
      <c r="H1016" s="146">
        <f t="shared" si="229"/>
        <v>0</v>
      </c>
    </row>
    <row r="1017" spans="1:8" ht="13.2" x14ac:dyDescent="0.25">
      <c r="A1017" s="147" t="s">
        <v>29</v>
      </c>
      <c r="B1017" s="147">
        <v>41</v>
      </c>
      <c r="C1017" s="147" t="s">
        <v>30</v>
      </c>
      <c r="D1017" s="125">
        <f t="shared" si="229"/>
        <v>75000</v>
      </c>
      <c r="E1017" s="125">
        <f t="shared" si="229"/>
        <v>0</v>
      </c>
      <c r="F1017" s="125">
        <f t="shared" si="229"/>
        <v>0</v>
      </c>
      <c r="G1017" s="125">
        <f t="shared" si="229"/>
        <v>0</v>
      </c>
      <c r="H1017" s="125">
        <f t="shared" si="229"/>
        <v>0</v>
      </c>
    </row>
    <row r="1018" spans="1:8" s="3" customFormat="1" ht="13.2" x14ac:dyDescent="0.25">
      <c r="A1018" s="3" t="s">
        <v>31</v>
      </c>
      <c r="B1018" s="3">
        <v>41</v>
      </c>
      <c r="C1018" s="3" t="s">
        <v>32</v>
      </c>
      <c r="D1018" s="7">
        <v>75000</v>
      </c>
      <c r="E1018" s="7">
        <v>0</v>
      </c>
      <c r="F1018" s="7">
        <v>0</v>
      </c>
      <c r="G1018" s="7"/>
      <c r="H1018" s="7"/>
    </row>
    <row r="1019" spans="1:8" ht="13.2" x14ac:dyDescent="0.25">
      <c r="A1019" s="114" t="s">
        <v>366</v>
      </c>
      <c r="B1019" s="114"/>
      <c r="C1019" s="145"/>
      <c r="D1019" s="146">
        <f t="shared" ref="D1019:H1020" si="230">D1020</f>
        <v>28000</v>
      </c>
      <c r="E1019" s="146">
        <f t="shared" si="230"/>
        <v>0</v>
      </c>
      <c r="F1019" s="146">
        <f t="shared" si="230"/>
        <v>0</v>
      </c>
      <c r="G1019" s="146">
        <f t="shared" si="230"/>
        <v>0</v>
      </c>
      <c r="H1019" s="146">
        <f t="shared" si="230"/>
        <v>0</v>
      </c>
    </row>
    <row r="1020" spans="1:8" ht="13.2" x14ac:dyDescent="0.25">
      <c r="A1020" s="147" t="s">
        <v>29</v>
      </c>
      <c r="B1020" s="147">
        <v>45</v>
      </c>
      <c r="C1020" s="147" t="s">
        <v>30</v>
      </c>
      <c r="D1020" s="125">
        <f t="shared" si="230"/>
        <v>28000</v>
      </c>
      <c r="E1020" s="125">
        <f t="shared" si="230"/>
        <v>0</v>
      </c>
      <c r="F1020" s="125">
        <f t="shared" si="230"/>
        <v>0</v>
      </c>
      <c r="G1020" s="125">
        <f t="shared" si="230"/>
        <v>0</v>
      </c>
      <c r="H1020" s="125">
        <f t="shared" si="230"/>
        <v>0</v>
      </c>
    </row>
    <row r="1021" spans="1:8" s="3" customFormat="1" ht="13.2" x14ac:dyDescent="0.25">
      <c r="A1021" s="3" t="s">
        <v>31</v>
      </c>
      <c r="B1021" s="3">
        <v>45</v>
      </c>
      <c r="C1021" s="3" t="s">
        <v>32</v>
      </c>
      <c r="D1021" s="7">
        <v>28000</v>
      </c>
      <c r="E1021" s="7">
        <v>0</v>
      </c>
      <c r="F1021" s="7">
        <v>0</v>
      </c>
      <c r="G1021" s="7"/>
      <c r="H1021" s="7"/>
    </row>
    <row r="1022" spans="1:8" ht="13.2" x14ac:dyDescent="0.25">
      <c r="A1022" s="69" t="s">
        <v>159</v>
      </c>
      <c r="B1022" s="69"/>
      <c r="C1022" s="141"/>
      <c r="D1022" s="142">
        <f>D1023</f>
        <v>46000</v>
      </c>
      <c r="E1022" s="142">
        <f>E1023</f>
        <v>46000</v>
      </c>
      <c r="F1022" s="142">
        <f>F1023</f>
        <v>46000</v>
      </c>
      <c r="G1022" s="142">
        <f>G1023</f>
        <v>600000</v>
      </c>
      <c r="H1022" s="142">
        <f>H1023</f>
        <v>600000</v>
      </c>
    </row>
    <row r="1023" spans="1:8" ht="13.2" x14ac:dyDescent="0.25">
      <c r="A1023" s="143" t="s">
        <v>157</v>
      </c>
      <c r="B1023" s="143"/>
      <c r="C1023" s="143"/>
      <c r="D1023" s="144">
        <f>D1027+D1030+D1033+D1024</f>
        <v>46000</v>
      </c>
      <c r="E1023" s="144">
        <f>E1027+E1030+E1033+E1024</f>
        <v>46000</v>
      </c>
      <c r="F1023" s="144">
        <f>F1027+F1030+F1033+F1024</f>
        <v>46000</v>
      </c>
      <c r="G1023" s="144">
        <f>G1027+G1030+G1033+G1024</f>
        <v>600000</v>
      </c>
      <c r="H1023" s="144">
        <f>H1027+H1030+H1033+H1024</f>
        <v>600000</v>
      </c>
    </row>
    <row r="1024" spans="1:8" ht="13.2" x14ac:dyDescent="0.25">
      <c r="A1024" s="145" t="s">
        <v>9</v>
      </c>
      <c r="B1024" s="145"/>
      <c r="C1024" s="145"/>
      <c r="D1024" s="146">
        <f t="shared" ref="D1024:H1025" si="231">D1025</f>
        <v>10000</v>
      </c>
      <c r="E1024" s="146">
        <f t="shared" si="231"/>
        <v>15000</v>
      </c>
      <c r="F1024" s="146">
        <f t="shared" si="231"/>
        <v>15000</v>
      </c>
      <c r="G1024" s="146">
        <f t="shared" si="231"/>
        <v>195000</v>
      </c>
      <c r="H1024" s="146">
        <f t="shared" si="231"/>
        <v>195000</v>
      </c>
    </row>
    <row r="1025" spans="1:8" ht="13.2" x14ac:dyDescent="0.25">
      <c r="A1025" s="147" t="s">
        <v>29</v>
      </c>
      <c r="B1025" s="147">
        <v>11</v>
      </c>
      <c r="C1025" s="147" t="s">
        <v>30</v>
      </c>
      <c r="D1025" s="125">
        <f t="shared" si="231"/>
        <v>10000</v>
      </c>
      <c r="E1025" s="125">
        <f t="shared" si="231"/>
        <v>15000</v>
      </c>
      <c r="F1025" s="125">
        <f t="shared" si="231"/>
        <v>15000</v>
      </c>
      <c r="G1025" s="125">
        <f t="shared" si="231"/>
        <v>195000</v>
      </c>
      <c r="H1025" s="125">
        <f t="shared" si="231"/>
        <v>195000</v>
      </c>
    </row>
    <row r="1026" spans="1:8" ht="13.2" x14ac:dyDescent="0.25">
      <c r="A1026" s="3" t="s">
        <v>31</v>
      </c>
      <c r="B1026" s="5">
        <v>11</v>
      </c>
      <c r="C1026" s="3" t="s">
        <v>32</v>
      </c>
      <c r="D1026" s="4">
        <v>10000</v>
      </c>
      <c r="E1026" s="4">
        <v>15000</v>
      </c>
      <c r="F1026" s="4">
        <v>15000</v>
      </c>
      <c r="G1026" s="4">
        <v>195000</v>
      </c>
      <c r="H1026" s="4">
        <v>195000</v>
      </c>
    </row>
    <row r="1027" spans="1:8" ht="13.2" x14ac:dyDescent="0.25">
      <c r="A1027" s="145" t="s">
        <v>382</v>
      </c>
      <c r="B1027" s="145"/>
      <c r="C1027" s="145"/>
      <c r="D1027" s="146">
        <f t="shared" ref="D1027:H1028" si="232">D1028</f>
        <v>6000</v>
      </c>
      <c r="E1027" s="146">
        <f t="shared" si="232"/>
        <v>1000</v>
      </c>
      <c r="F1027" s="146">
        <f t="shared" si="232"/>
        <v>1000</v>
      </c>
      <c r="G1027" s="146">
        <f t="shared" si="232"/>
        <v>97500</v>
      </c>
      <c r="H1027" s="146">
        <f t="shared" si="232"/>
        <v>97500</v>
      </c>
    </row>
    <row r="1028" spans="1:8" ht="13.2" x14ac:dyDescent="0.25">
      <c r="A1028" s="147" t="s">
        <v>29</v>
      </c>
      <c r="B1028" s="147">
        <v>33</v>
      </c>
      <c r="C1028" s="147" t="s">
        <v>30</v>
      </c>
      <c r="D1028" s="125">
        <f t="shared" si="232"/>
        <v>6000</v>
      </c>
      <c r="E1028" s="125">
        <f t="shared" si="232"/>
        <v>1000</v>
      </c>
      <c r="F1028" s="125">
        <f t="shared" si="232"/>
        <v>1000</v>
      </c>
      <c r="G1028" s="125">
        <f t="shared" si="232"/>
        <v>97500</v>
      </c>
      <c r="H1028" s="125">
        <f t="shared" si="232"/>
        <v>97500</v>
      </c>
    </row>
    <row r="1029" spans="1:8" s="3" customFormat="1" ht="13.2" x14ac:dyDescent="0.25">
      <c r="A1029" s="3" t="s">
        <v>31</v>
      </c>
      <c r="B1029" s="3">
        <v>33</v>
      </c>
      <c r="C1029" s="3" t="s">
        <v>32</v>
      </c>
      <c r="D1029" s="7">
        <v>6000</v>
      </c>
      <c r="E1029" s="7">
        <v>1000</v>
      </c>
      <c r="F1029" s="7">
        <v>1000</v>
      </c>
      <c r="G1029" s="7">
        <v>97500</v>
      </c>
      <c r="H1029" s="7">
        <v>97500</v>
      </c>
    </row>
    <row r="1030" spans="1:8" ht="13.2" x14ac:dyDescent="0.25">
      <c r="A1030" s="114" t="s">
        <v>369</v>
      </c>
      <c r="B1030" s="114"/>
      <c r="C1030" s="145"/>
      <c r="D1030" s="146">
        <f t="shared" ref="D1030:H1031" si="233">D1031</f>
        <v>20000</v>
      </c>
      <c r="E1030" s="146">
        <f t="shared" si="233"/>
        <v>20000</v>
      </c>
      <c r="F1030" s="146">
        <f t="shared" si="233"/>
        <v>20000</v>
      </c>
      <c r="G1030" s="146">
        <f t="shared" si="233"/>
        <v>300000</v>
      </c>
      <c r="H1030" s="146">
        <f t="shared" si="233"/>
        <v>300000</v>
      </c>
    </row>
    <row r="1031" spans="1:8" ht="13.2" x14ac:dyDescent="0.25">
      <c r="A1031" s="147" t="s">
        <v>29</v>
      </c>
      <c r="B1031" s="147">
        <v>41</v>
      </c>
      <c r="C1031" s="147" t="s">
        <v>30</v>
      </c>
      <c r="D1031" s="125">
        <f t="shared" si="233"/>
        <v>20000</v>
      </c>
      <c r="E1031" s="125">
        <f t="shared" si="233"/>
        <v>20000</v>
      </c>
      <c r="F1031" s="125">
        <f t="shared" si="233"/>
        <v>20000</v>
      </c>
      <c r="G1031" s="125">
        <f t="shared" si="233"/>
        <v>300000</v>
      </c>
      <c r="H1031" s="125">
        <f t="shared" si="233"/>
        <v>300000</v>
      </c>
    </row>
    <row r="1032" spans="1:8" s="3" customFormat="1" ht="13.2" x14ac:dyDescent="0.25">
      <c r="A1032" s="3" t="s">
        <v>31</v>
      </c>
      <c r="B1032" s="3">
        <v>41</v>
      </c>
      <c r="C1032" s="3" t="s">
        <v>32</v>
      </c>
      <c r="D1032" s="7">
        <v>20000</v>
      </c>
      <c r="E1032" s="7">
        <v>20000</v>
      </c>
      <c r="F1032" s="7">
        <v>20000</v>
      </c>
      <c r="G1032" s="7">
        <v>300000</v>
      </c>
      <c r="H1032" s="7">
        <v>300000</v>
      </c>
    </row>
    <row r="1033" spans="1:8" ht="13.2" x14ac:dyDescent="0.25">
      <c r="A1033" s="114" t="s">
        <v>366</v>
      </c>
      <c r="B1033" s="114"/>
      <c r="C1033" s="145"/>
      <c r="D1033" s="146">
        <f t="shared" ref="D1033:H1034" si="234">D1034</f>
        <v>10000</v>
      </c>
      <c r="E1033" s="146">
        <f t="shared" si="234"/>
        <v>10000</v>
      </c>
      <c r="F1033" s="146">
        <f t="shared" si="234"/>
        <v>10000</v>
      </c>
      <c r="G1033" s="146">
        <f t="shared" si="234"/>
        <v>7500</v>
      </c>
      <c r="H1033" s="146">
        <f t="shared" si="234"/>
        <v>7500</v>
      </c>
    </row>
    <row r="1034" spans="1:8" ht="13.2" x14ac:dyDescent="0.25">
      <c r="A1034" s="147" t="s">
        <v>29</v>
      </c>
      <c r="B1034" s="147">
        <v>45</v>
      </c>
      <c r="C1034" s="147" t="s">
        <v>30</v>
      </c>
      <c r="D1034" s="125">
        <f t="shared" si="234"/>
        <v>10000</v>
      </c>
      <c r="E1034" s="125">
        <f t="shared" si="234"/>
        <v>10000</v>
      </c>
      <c r="F1034" s="125">
        <f t="shared" si="234"/>
        <v>10000</v>
      </c>
      <c r="G1034" s="125">
        <f t="shared" si="234"/>
        <v>7500</v>
      </c>
      <c r="H1034" s="125">
        <f t="shared" si="234"/>
        <v>7500</v>
      </c>
    </row>
    <row r="1035" spans="1:8" s="3" customFormat="1" ht="13.2" x14ac:dyDescent="0.25">
      <c r="A1035" s="3" t="s">
        <v>31</v>
      </c>
      <c r="B1035" s="3">
        <v>45</v>
      </c>
      <c r="C1035" s="3" t="s">
        <v>32</v>
      </c>
      <c r="D1035" s="7">
        <v>10000</v>
      </c>
      <c r="E1035" s="7">
        <v>10000</v>
      </c>
      <c r="F1035" s="7">
        <v>10000</v>
      </c>
      <c r="G1035" s="7">
        <v>7500</v>
      </c>
      <c r="H1035" s="7">
        <v>7500</v>
      </c>
    </row>
    <row r="1036" spans="1:8" s="124" customFormat="1" ht="13.2" x14ac:dyDescent="0.25">
      <c r="A1036" s="141" t="s">
        <v>386</v>
      </c>
      <c r="B1036" s="141"/>
      <c r="C1036" s="141"/>
      <c r="D1036" s="142">
        <f>D1037</f>
        <v>0</v>
      </c>
      <c r="E1036" s="142">
        <f>E1037</f>
        <v>0</v>
      </c>
      <c r="F1036" s="142">
        <f>F1037</f>
        <v>20000</v>
      </c>
      <c r="G1036" s="142">
        <f>G1037</f>
        <v>20000</v>
      </c>
      <c r="H1036" s="142">
        <f>H1037</f>
        <v>20000</v>
      </c>
    </row>
    <row r="1037" spans="1:8" s="124" customFormat="1" ht="13.2" x14ac:dyDescent="0.25">
      <c r="A1037" s="143" t="s">
        <v>157</v>
      </c>
      <c r="B1037" s="143"/>
      <c r="C1037" s="143"/>
      <c r="D1037" s="144">
        <f>D1041+D1038</f>
        <v>0</v>
      </c>
      <c r="E1037" s="144">
        <f t="shared" ref="E1037:H1037" si="235">E1041+E1038</f>
        <v>0</v>
      </c>
      <c r="F1037" s="144">
        <f t="shared" si="235"/>
        <v>20000</v>
      </c>
      <c r="G1037" s="144">
        <f t="shared" si="235"/>
        <v>20000</v>
      </c>
      <c r="H1037" s="144">
        <f t="shared" si="235"/>
        <v>20000</v>
      </c>
    </row>
    <row r="1038" spans="1:8" s="124" customFormat="1" ht="13.2" x14ac:dyDescent="0.25">
      <c r="A1038" s="145" t="s">
        <v>9</v>
      </c>
      <c r="B1038" s="145"/>
      <c r="C1038" s="145"/>
      <c r="D1038" s="146">
        <f t="shared" ref="D1038:H1039" si="236">D1039</f>
        <v>0</v>
      </c>
      <c r="E1038" s="146">
        <f t="shared" si="236"/>
        <v>0</v>
      </c>
      <c r="F1038" s="146">
        <f t="shared" si="236"/>
        <v>10000</v>
      </c>
      <c r="G1038" s="146">
        <f t="shared" si="236"/>
        <v>10000</v>
      </c>
      <c r="H1038" s="146">
        <f t="shared" si="236"/>
        <v>10000</v>
      </c>
    </row>
    <row r="1039" spans="1:8" s="124" customFormat="1" ht="13.2" x14ac:dyDescent="0.25">
      <c r="A1039" s="147" t="s">
        <v>29</v>
      </c>
      <c r="B1039" s="147">
        <v>11</v>
      </c>
      <c r="C1039" s="147" t="s">
        <v>30</v>
      </c>
      <c r="D1039" s="125">
        <f t="shared" si="236"/>
        <v>0</v>
      </c>
      <c r="E1039" s="125">
        <f t="shared" si="236"/>
        <v>0</v>
      </c>
      <c r="F1039" s="125">
        <f t="shared" si="236"/>
        <v>10000</v>
      </c>
      <c r="G1039" s="125">
        <f t="shared" si="236"/>
        <v>10000</v>
      </c>
      <c r="H1039" s="125">
        <f t="shared" si="236"/>
        <v>10000</v>
      </c>
    </row>
    <row r="1040" spans="1:8" s="124" customFormat="1" ht="13.2" x14ac:dyDescent="0.25">
      <c r="A1040" s="1" t="s">
        <v>31</v>
      </c>
      <c r="B1040" s="151">
        <v>11</v>
      </c>
      <c r="C1040" s="1" t="s">
        <v>32</v>
      </c>
      <c r="D1040" s="4">
        <v>0</v>
      </c>
      <c r="E1040" s="4">
        <v>0</v>
      </c>
      <c r="F1040" s="4">
        <v>10000</v>
      </c>
      <c r="G1040" s="4">
        <v>10000</v>
      </c>
      <c r="H1040" s="4">
        <v>10000</v>
      </c>
    </row>
    <row r="1041" spans="1:8" s="124" customFormat="1" ht="13.2" x14ac:dyDescent="0.25">
      <c r="A1041" s="145" t="s">
        <v>369</v>
      </c>
      <c r="B1041" s="145"/>
      <c r="C1041" s="145"/>
      <c r="D1041" s="146">
        <f t="shared" ref="D1041:H1042" si="237">D1042</f>
        <v>0</v>
      </c>
      <c r="E1041" s="146">
        <f t="shared" si="237"/>
        <v>0</v>
      </c>
      <c r="F1041" s="146">
        <f t="shared" si="237"/>
        <v>10000</v>
      </c>
      <c r="G1041" s="146">
        <f t="shared" si="237"/>
        <v>10000</v>
      </c>
      <c r="H1041" s="146">
        <f t="shared" si="237"/>
        <v>10000</v>
      </c>
    </row>
    <row r="1042" spans="1:8" s="124" customFormat="1" ht="13.2" x14ac:dyDescent="0.25">
      <c r="A1042" s="147" t="s">
        <v>29</v>
      </c>
      <c r="B1042" s="147">
        <v>41</v>
      </c>
      <c r="C1042" s="147" t="s">
        <v>30</v>
      </c>
      <c r="D1042" s="125">
        <f t="shared" si="237"/>
        <v>0</v>
      </c>
      <c r="E1042" s="125">
        <f t="shared" si="237"/>
        <v>0</v>
      </c>
      <c r="F1042" s="125">
        <f t="shared" si="237"/>
        <v>10000</v>
      </c>
      <c r="G1042" s="125">
        <f t="shared" si="237"/>
        <v>10000</v>
      </c>
      <c r="H1042" s="125">
        <f t="shared" si="237"/>
        <v>10000</v>
      </c>
    </row>
    <row r="1043" spans="1:8" s="124" customFormat="1" ht="13.2" x14ac:dyDescent="0.25">
      <c r="A1043" s="1" t="s">
        <v>31</v>
      </c>
      <c r="B1043" s="1">
        <v>41</v>
      </c>
      <c r="C1043" s="1" t="s">
        <v>32</v>
      </c>
      <c r="D1043" s="4">
        <v>0</v>
      </c>
      <c r="E1043" s="4">
        <v>0</v>
      </c>
      <c r="F1043" s="4">
        <v>10000</v>
      </c>
      <c r="G1043" s="4">
        <v>10000</v>
      </c>
      <c r="H1043" s="4">
        <v>10000</v>
      </c>
    </row>
  </sheetData>
  <mergeCells count="3">
    <mergeCell ref="A1:H1"/>
    <mergeCell ref="A3:H3"/>
    <mergeCell ref="A241:C241"/>
  </mergeCells>
  <pageMargins left="0.74803149606299213" right="0.74803149606299213" top="0.98425196850393704" bottom="0.98425196850393704" header="0.51181102362204722" footer="0.51181102362204722"/>
  <pageSetup paperSize="9" scale="76" fitToHeight="0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Račun prihoda i rashoda</vt:lpstr>
      <vt:lpstr>Prihodi i rashodi po izvorima</vt:lpstr>
      <vt:lpstr>Funkcijska klasif</vt:lpstr>
      <vt:lpstr>Račun financiranja</vt:lpstr>
      <vt:lpstr>Račun financiranja po izvorima</vt:lpstr>
      <vt:lpstr>Posebni dio</vt:lpstr>
      <vt:lpstr>'Funkcijska klasif'!Ispis_naslova</vt:lpstr>
      <vt:lpstr>'Posebni dio'!Ispis_naslova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</dc:creator>
  <cp:lastModifiedBy>Opcina Zagvozd2</cp:lastModifiedBy>
  <cp:lastPrinted>2025-12-20T16:02:22Z</cp:lastPrinted>
  <dcterms:created xsi:type="dcterms:W3CDTF">2023-12-02T08:17:41Z</dcterms:created>
  <dcterms:modified xsi:type="dcterms:W3CDTF">2025-12-20T16:06:27Z</dcterms:modified>
</cp:coreProperties>
</file>